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C:\Users\Naama\Desktop\עידן 2020\"/>
    </mc:Choice>
  </mc:AlternateContent>
  <bookViews>
    <workbookView xWindow="0" yWindow="0" windowWidth="20490" windowHeight="7515" tabRatio="611" activeTab="11"/>
  </bookViews>
  <sheets>
    <sheet name="ינואר" sheetId="6" r:id="rId1"/>
    <sheet name="פברואר" sheetId="9" r:id="rId2"/>
    <sheet name="מרץ" sheetId="10" r:id="rId3"/>
    <sheet name="אפריל" sheetId="11" r:id="rId4"/>
    <sheet name="מאי" sheetId="12" r:id="rId5"/>
    <sheet name="יוני" sheetId="13" r:id="rId6"/>
    <sheet name="יולי" sheetId="14" r:id="rId7"/>
    <sheet name="אוגוסט" sheetId="15" r:id="rId8"/>
    <sheet name="ספטמבר" sheetId="16" r:id="rId9"/>
    <sheet name="אוקטובר" sheetId="17" r:id="rId10"/>
    <sheet name="נובמבר" sheetId="18" r:id="rId11"/>
    <sheet name="דצמבר" sheetId="19" r:id="rId12"/>
  </sheets>
  <definedNames>
    <definedName name="AprSun1">DATE(CalendarYear,4,0)-WEEKDAY(DATE(CalendarYear,4,1))+1</definedName>
    <definedName name="AugSun1">DATE(CalendarYear,8,0)-WEEKDAY(DATE(CalendarYear,8,1))+1</definedName>
    <definedName name="CalendarYear">ינואר!$K$2</definedName>
    <definedName name="DecSun1">DATE(CalendarYear,12,0)-WEEKDAY(DATE(CalendarYear,12,1))+1</definedName>
    <definedName name="FebSun1">DATE(CalendarYear,2,0)-WEEKDAY(DATE(CalendarYear,2,1))+1</definedName>
    <definedName name="JanSun1">DATE(CalendarYear,1,0)-WEEKDAY(DATE(CalendarYear,1,1))+1</definedName>
    <definedName name="JulSun1">DATE(CalendarYear,7,0)-WEEKDAY(DATE(CalendarYear,7,1))+1</definedName>
    <definedName name="JunSun1">DATE(CalendarYear,6,0)-WEEKDAY(DATE(CalendarYear,6,1))+1</definedName>
    <definedName name="MarSun1">DATE(CalendarYear,3,0)-WEEKDAY(DATE(CalendarYear,3,1))+1</definedName>
    <definedName name="MaySun1">DATE(CalendarYear,5,0)-WEEKDAY(DATE(CalendarYear,5,1))+1</definedName>
    <definedName name="NovSun1">DATE(CalendarYear,11,0)-WEEKDAY(DATE(CalendarYear,11,1))+1</definedName>
    <definedName name="OctSun1">DATE(CalendarYear,10,0)-WEEKDAY(DATE(CalendarYear,10,1))+1</definedName>
    <definedName name="SepSun1">DATE(CalendarYear,9,0)-WEEKDAY(DATE(CalendarYear,9,1))+1</definedName>
    <definedName name="אזור_הדפסה" localSheetId="7">אוגוסט!$B$2:$J$16</definedName>
    <definedName name="אזור_הדפסה" localSheetId="9">אוקטובר!$B$2:$J$16</definedName>
    <definedName name="אזור_הדפסה" localSheetId="3">אפריל!$B$2:$J$16</definedName>
    <definedName name="אזור_הדפסה" localSheetId="11">דצמבר!$B$2:$J$16</definedName>
    <definedName name="אזור_הדפסה" localSheetId="6">יולי!$B$2:$J$16</definedName>
    <definedName name="אזור_הדפסה" localSheetId="5">יוני!$B$2:$J$16</definedName>
    <definedName name="אזור_הדפסה" localSheetId="0">ינואר!$B$2:$J$16</definedName>
    <definedName name="אזור_הדפסה" localSheetId="4">מאי!$B$2:$J$16</definedName>
    <definedName name="אזור_הדפסה" localSheetId="2">מרץ!$B$2:$J$16</definedName>
    <definedName name="אזור_הדפסה" localSheetId="10">נובמבר!$B$2:$J$16</definedName>
    <definedName name="אזור_הדפסה" localSheetId="8">ספטמבר!$B$2:$J$16</definedName>
    <definedName name="אזור_הדפסה" localSheetId="1">פברואר!$B$2:$J$16</definedName>
  </definedName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3" i="19" l="1"/>
  <c r="B3" i="18"/>
  <c r="B3" i="17"/>
  <c r="B3" i="16"/>
  <c r="B3" i="15"/>
  <c r="B3" i="14"/>
  <c r="B3" i="13"/>
  <c r="B3" i="12"/>
  <c r="B3" i="11"/>
  <c r="B3" i="10"/>
  <c r="B3" i="9"/>
  <c r="B3" i="6"/>
  <c r="B5" i="6"/>
  <c r="C5" i="6"/>
  <c r="D5" i="6" l="1"/>
  <c r="C15" i="11" l="1"/>
  <c r="B15" i="11"/>
  <c r="H13" i="11"/>
  <c r="G13" i="11"/>
  <c r="F13" i="11"/>
  <c r="E13" i="11"/>
  <c r="D13" i="11"/>
  <c r="C13" i="11"/>
  <c r="B13" i="11"/>
  <c r="H11" i="11"/>
  <c r="G11" i="11"/>
  <c r="F11" i="11"/>
  <c r="E11" i="11"/>
  <c r="D11" i="11"/>
  <c r="C11" i="11"/>
  <c r="B11" i="11"/>
  <c r="H9" i="11"/>
  <c r="G9" i="11"/>
  <c r="F9" i="11"/>
  <c r="E9" i="11"/>
  <c r="D9" i="11"/>
  <c r="C9" i="11"/>
  <c r="B9" i="11"/>
  <c r="H7" i="11"/>
  <c r="G7" i="11"/>
  <c r="F7" i="11"/>
  <c r="E7" i="11"/>
  <c r="D7" i="11"/>
  <c r="C7" i="11"/>
  <c r="B7" i="11"/>
  <c r="H5" i="11"/>
  <c r="G5" i="11"/>
  <c r="F5" i="11"/>
  <c r="E5" i="11"/>
  <c r="D5" i="11"/>
  <c r="C5" i="11"/>
  <c r="B5" i="11"/>
  <c r="C15" i="12"/>
  <c r="B15" i="12"/>
  <c r="H13" i="12"/>
  <c r="G13" i="12"/>
  <c r="F13" i="12"/>
  <c r="E13" i="12"/>
  <c r="D13" i="12"/>
  <c r="C13" i="12"/>
  <c r="B13" i="12"/>
  <c r="H11" i="12"/>
  <c r="G11" i="12"/>
  <c r="F11" i="12"/>
  <c r="E11" i="12"/>
  <c r="D11" i="12"/>
  <c r="C11" i="12"/>
  <c r="B11" i="12"/>
  <c r="H9" i="12"/>
  <c r="G9" i="12"/>
  <c r="F9" i="12"/>
  <c r="E9" i="12"/>
  <c r="D9" i="12"/>
  <c r="C9" i="12"/>
  <c r="B9" i="12"/>
  <c r="H7" i="12"/>
  <c r="G7" i="12"/>
  <c r="F7" i="12"/>
  <c r="E7" i="12"/>
  <c r="D7" i="12"/>
  <c r="C7" i="12"/>
  <c r="B7" i="12"/>
  <c r="H5" i="12"/>
  <c r="G5" i="12"/>
  <c r="F5" i="12"/>
  <c r="E5" i="12"/>
  <c r="D5" i="12"/>
  <c r="C5" i="12"/>
  <c r="B5" i="12"/>
  <c r="C15" i="13"/>
  <c r="B15" i="13"/>
  <c r="H13" i="13"/>
  <c r="G13" i="13"/>
  <c r="F13" i="13"/>
  <c r="E13" i="13"/>
  <c r="D13" i="13"/>
  <c r="C13" i="13"/>
  <c r="B13" i="13"/>
  <c r="H11" i="13"/>
  <c r="G11" i="13"/>
  <c r="F11" i="13"/>
  <c r="E11" i="13"/>
  <c r="D11" i="13"/>
  <c r="C11" i="13"/>
  <c r="B11" i="13"/>
  <c r="H9" i="13"/>
  <c r="G9" i="13"/>
  <c r="F9" i="13"/>
  <c r="E9" i="13"/>
  <c r="D9" i="13"/>
  <c r="C9" i="13"/>
  <c r="B9" i="13"/>
  <c r="H7" i="13"/>
  <c r="G7" i="13"/>
  <c r="F7" i="13"/>
  <c r="E7" i="13"/>
  <c r="D7" i="13"/>
  <c r="C7" i="13"/>
  <c r="B7" i="13"/>
  <c r="H5" i="13"/>
  <c r="G5" i="13"/>
  <c r="F5" i="13"/>
  <c r="E5" i="13"/>
  <c r="D5" i="13"/>
  <c r="C5" i="13"/>
  <c r="B5" i="13"/>
  <c r="C15" i="14"/>
  <c r="B15" i="14"/>
  <c r="H13" i="14"/>
  <c r="G13" i="14"/>
  <c r="F13" i="14"/>
  <c r="E13" i="14"/>
  <c r="D13" i="14"/>
  <c r="C13" i="14"/>
  <c r="B13" i="14"/>
  <c r="H11" i="14"/>
  <c r="G11" i="14"/>
  <c r="F11" i="14"/>
  <c r="E11" i="14"/>
  <c r="D11" i="14"/>
  <c r="C11" i="14"/>
  <c r="B11" i="14"/>
  <c r="H9" i="14"/>
  <c r="G9" i="14"/>
  <c r="F9" i="14"/>
  <c r="E9" i="14"/>
  <c r="D9" i="14"/>
  <c r="C9" i="14"/>
  <c r="B9" i="14"/>
  <c r="H7" i="14"/>
  <c r="G7" i="14"/>
  <c r="F7" i="14"/>
  <c r="E7" i="14"/>
  <c r="D7" i="14"/>
  <c r="C7" i="14"/>
  <c r="B7" i="14"/>
  <c r="H5" i="14"/>
  <c r="G5" i="14"/>
  <c r="F5" i="14"/>
  <c r="E5" i="14"/>
  <c r="D5" i="14"/>
  <c r="C5" i="14"/>
  <c r="B5" i="14"/>
  <c r="C15" i="15"/>
  <c r="B15" i="15"/>
  <c r="H13" i="15"/>
  <c r="G13" i="15"/>
  <c r="F13" i="15"/>
  <c r="E13" i="15"/>
  <c r="D13" i="15"/>
  <c r="C13" i="15"/>
  <c r="B13" i="15"/>
  <c r="H11" i="15"/>
  <c r="G11" i="15"/>
  <c r="F11" i="15"/>
  <c r="E11" i="15"/>
  <c r="D11" i="15"/>
  <c r="C11" i="15"/>
  <c r="B11" i="15"/>
  <c r="H9" i="15"/>
  <c r="G9" i="15"/>
  <c r="F9" i="15"/>
  <c r="E9" i="15"/>
  <c r="D9" i="15"/>
  <c r="C9" i="15"/>
  <c r="B9" i="15"/>
  <c r="H7" i="15"/>
  <c r="G7" i="15"/>
  <c r="F7" i="15"/>
  <c r="E7" i="15"/>
  <c r="D7" i="15"/>
  <c r="C7" i="15"/>
  <c r="B7" i="15"/>
  <c r="H5" i="15"/>
  <c r="G5" i="15"/>
  <c r="F5" i="15"/>
  <c r="E5" i="15"/>
  <c r="D5" i="15"/>
  <c r="C5" i="15"/>
  <c r="B5" i="15"/>
  <c r="C15" i="16"/>
  <c r="B15" i="16"/>
  <c r="H13" i="16"/>
  <c r="G13" i="16"/>
  <c r="F13" i="16"/>
  <c r="E13" i="16"/>
  <c r="D13" i="16"/>
  <c r="C13" i="16"/>
  <c r="B13" i="16"/>
  <c r="H11" i="16"/>
  <c r="G11" i="16"/>
  <c r="F11" i="16"/>
  <c r="E11" i="16"/>
  <c r="D11" i="16"/>
  <c r="C11" i="16"/>
  <c r="B11" i="16"/>
  <c r="H9" i="16"/>
  <c r="G9" i="16"/>
  <c r="F9" i="16"/>
  <c r="E9" i="16"/>
  <c r="D9" i="16"/>
  <c r="C9" i="16"/>
  <c r="B9" i="16"/>
  <c r="H7" i="16"/>
  <c r="G7" i="16"/>
  <c r="F7" i="16"/>
  <c r="E7" i="16"/>
  <c r="D7" i="16"/>
  <c r="C7" i="16"/>
  <c r="B7" i="16"/>
  <c r="H5" i="16"/>
  <c r="G5" i="16"/>
  <c r="F5" i="16"/>
  <c r="E5" i="16"/>
  <c r="D5" i="16"/>
  <c r="C5" i="16"/>
  <c r="B5" i="16"/>
  <c r="C15" i="17"/>
  <c r="B15" i="17"/>
  <c r="H13" i="17"/>
  <c r="G13" i="17"/>
  <c r="F13" i="17"/>
  <c r="E13" i="17"/>
  <c r="D13" i="17"/>
  <c r="C13" i="17"/>
  <c r="B13" i="17"/>
  <c r="H11" i="17"/>
  <c r="G11" i="17"/>
  <c r="F11" i="17"/>
  <c r="E11" i="17"/>
  <c r="D11" i="17"/>
  <c r="C11" i="17"/>
  <c r="B11" i="17"/>
  <c r="H9" i="17"/>
  <c r="G9" i="17"/>
  <c r="F9" i="17"/>
  <c r="E9" i="17"/>
  <c r="D9" i="17"/>
  <c r="C9" i="17"/>
  <c r="B9" i="17"/>
  <c r="H7" i="17"/>
  <c r="G7" i="17"/>
  <c r="F7" i="17"/>
  <c r="E7" i="17"/>
  <c r="D7" i="17"/>
  <c r="C7" i="17"/>
  <c r="B7" i="17"/>
  <c r="H5" i="17"/>
  <c r="G5" i="17"/>
  <c r="F5" i="17"/>
  <c r="E5" i="17"/>
  <c r="D5" i="17"/>
  <c r="C5" i="17"/>
  <c r="B5" i="17"/>
  <c r="C15" i="18"/>
  <c r="B15" i="18"/>
  <c r="H13" i="18"/>
  <c r="G13" i="18"/>
  <c r="F13" i="18"/>
  <c r="E13" i="18"/>
  <c r="D13" i="18"/>
  <c r="C13" i="18"/>
  <c r="B13" i="18"/>
  <c r="H11" i="18"/>
  <c r="G11" i="18"/>
  <c r="F11" i="18"/>
  <c r="E11" i="18"/>
  <c r="D11" i="18"/>
  <c r="C11" i="18"/>
  <c r="B11" i="18"/>
  <c r="H9" i="18"/>
  <c r="G9" i="18"/>
  <c r="F9" i="18"/>
  <c r="E9" i="18"/>
  <c r="D9" i="18"/>
  <c r="C9" i="18"/>
  <c r="B9" i="18"/>
  <c r="H7" i="18"/>
  <c r="G7" i="18"/>
  <c r="F7" i="18"/>
  <c r="E7" i="18"/>
  <c r="D7" i="18"/>
  <c r="C7" i="18"/>
  <c r="B7" i="18"/>
  <c r="H5" i="18"/>
  <c r="G5" i="18"/>
  <c r="F5" i="18"/>
  <c r="E5" i="18"/>
  <c r="D5" i="18"/>
  <c r="C5" i="18"/>
  <c r="B5" i="18"/>
  <c r="C15" i="19"/>
  <c r="B15" i="19"/>
  <c r="H13" i="19"/>
  <c r="G13" i="19"/>
  <c r="F13" i="19"/>
  <c r="E13" i="19"/>
  <c r="D13" i="19"/>
  <c r="C13" i="19"/>
  <c r="B13" i="19"/>
  <c r="H11" i="19"/>
  <c r="G11" i="19"/>
  <c r="F11" i="19"/>
  <c r="E11" i="19"/>
  <c r="D11" i="19"/>
  <c r="C11" i="19"/>
  <c r="B11" i="19"/>
  <c r="H9" i="19"/>
  <c r="G9" i="19"/>
  <c r="F9" i="19"/>
  <c r="E9" i="19"/>
  <c r="D9" i="19"/>
  <c r="C9" i="19"/>
  <c r="B9" i="19"/>
  <c r="H7" i="19"/>
  <c r="G7" i="19"/>
  <c r="F7" i="19"/>
  <c r="E7" i="19"/>
  <c r="D7" i="19"/>
  <c r="C7" i="19"/>
  <c r="B7" i="19"/>
  <c r="H5" i="19"/>
  <c r="G5" i="19"/>
  <c r="F5" i="19"/>
  <c r="E5" i="19"/>
  <c r="D5" i="19"/>
  <c r="C5" i="19"/>
  <c r="B5" i="19"/>
  <c r="C15" i="10"/>
  <c r="B15" i="10"/>
  <c r="H13" i="10"/>
  <c r="G13" i="10"/>
  <c r="F13" i="10"/>
  <c r="E13" i="10"/>
  <c r="D13" i="10"/>
  <c r="C13" i="10"/>
  <c r="B13" i="10"/>
  <c r="H11" i="10"/>
  <c r="G11" i="10"/>
  <c r="F11" i="10"/>
  <c r="E11" i="10"/>
  <c r="D11" i="10"/>
  <c r="C11" i="10"/>
  <c r="B11" i="10"/>
  <c r="H9" i="10"/>
  <c r="G9" i="10"/>
  <c r="F9" i="10"/>
  <c r="E9" i="10"/>
  <c r="D9" i="10"/>
  <c r="C9" i="10"/>
  <c r="B9" i="10"/>
  <c r="H7" i="10"/>
  <c r="G7" i="10"/>
  <c r="F7" i="10"/>
  <c r="E7" i="10"/>
  <c r="D7" i="10"/>
  <c r="C7" i="10"/>
  <c r="B7" i="10"/>
  <c r="H5" i="10"/>
  <c r="G5" i="10"/>
  <c r="F5" i="10"/>
  <c r="E5" i="10"/>
  <c r="D5" i="10"/>
  <c r="C5" i="10"/>
  <c r="B5" i="10"/>
  <c r="C15" i="9"/>
  <c r="B15" i="9"/>
  <c r="H13" i="9"/>
  <c r="G13" i="9"/>
  <c r="F13" i="9"/>
  <c r="E13" i="9"/>
  <c r="D13" i="9"/>
  <c r="C13" i="9"/>
  <c r="B13" i="9"/>
  <c r="H11" i="9"/>
  <c r="G11" i="9"/>
  <c r="F11" i="9"/>
  <c r="E11" i="9"/>
  <c r="D11" i="9"/>
  <c r="C11" i="9"/>
  <c r="B11" i="9"/>
  <c r="H9" i="9"/>
  <c r="G9" i="9"/>
  <c r="F9" i="9"/>
  <c r="E9" i="9"/>
  <c r="D9" i="9"/>
  <c r="C9" i="9"/>
  <c r="B9" i="9"/>
  <c r="H7" i="9"/>
  <c r="G7" i="9"/>
  <c r="F7" i="9"/>
  <c r="E7" i="9"/>
  <c r="D7" i="9"/>
  <c r="C7" i="9"/>
  <c r="B7" i="9"/>
  <c r="H5" i="9"/>
  <c r="G5" i="9"/>
  <c r="F5" i="9"/>
  <c r="E5" i="9"/>
  <c r="D5" i="9"/>
  <c r="C5" i="9"/>
  <c r="B5" i="9"/>
  <c r="C15" i="6" l="1"/>
  <c r="E5" i="6" l="1"/>
  <c r="F5" i="6"/>
  <c r="G5" i="6"/>
  <c r="H5" i="6"/>
  <c r="B7" i="6"/>
  <c r="C7" i="6"/>
  <c r="D7" i="6"/>
  <c r="E7" i="6"/>
  <c r="F7" i="6"/>
  <c r="G7" i="6"/>
  <c r="H7" i="6"/>
  <c r="B9" i="6"/>
  <c r="C9" i="6"/>
  <c r="D9" i="6"/>
  <c r="E9" i="6"/>
  <c r="F9" i="6"/>
  <c r="G9" i="6"/>
  <c r="H9" i="6"/>
  <c r="B11" i="6"/>
  <c r="C11" i="6"/>
  <c r="D11" i="6"/>
  <c r="E11" i="6"/>
  <c r="F11" i="6"/>
  <c r="G11" i="6"/>
  <c r="H11" i="6"/>
  <c r="B13" i="6"/>
  <c r="C13" i="6"/>
  <c r="D13" i="6"/>
  <c r="E13" i="6"/>
  <c r="F13" i="6"/>
  <c r="G13" i="6"/>
  <c r="H13" i="6"/>
  <c r="B15" i="6"/>
</calcChain>
</file>

<file path=xl/sharedStrings.xml><?xml version="1.0" encoding="utf-8"?>
<sst xmlns="http://schemas.openxmlformats.org/spreadsheetml/2006/main" count="97" uniqueCount="9">
  <si>
    <t>שני</t>
  </si>
  <si>
    <t>שלישי</t>
  </si>
  <si>
    <t>רביעי</t>
  </si>
  <si>
    <t>חמישי</t>
  </si>
  <si>
    <t>שישי</t>
  </si>
  <si>
    <t>שבת</t>
  </si>
  <si>
    <t>ראשון</t>
  </si>
  <si>
    <t>בחר שנה:</t>
  </si>
  <si>
    <t>פתק: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</si>
</sst>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"/>
    <numFmt numFmtId="165" formatCode="mmmm\ yyyy"/>
    <numFmt numFmtId="166" formatCode="mmmm"/>
  </numFmts>
  <fonts count="18" x14ac:knownFonts="1">
    <font>
      <sz val="12"/>
      <color theme="1"/>
      <name val="Cambria"/>
      <family val="2"/>
      <scheme val="minor"/>
    </font>
    <font>
      <b/>
      <sz val="11"/>
      <color theme="0"/>
      <name val="Cambria"/>
      <family val="2"/>
      <scheme val="minor"/>
    </font>
    <font>
      <sz val="11"/>
      <name val="Cambria"/>
      <family val="2"/>
      <scheme val="minor"/>
    </font>
    <font>
      <sz val="10"/>
      <color indexed="63"/>
      <name val="Cambria"/>
      <family val="4"/>
      <scheme val="minor"/>
    </font>
    <font>
      <b/>
      <sz val="28"/>
      <color theme="1" tint="0.34998626667073579"/>
      <name val="Cambria"/>
      <family val="2"/>
      <scheme val="minor"/>
    </font>
    <font>
      <u/>
      <sz val="12"/>
      <color theme="10"/>
      <name val="Cambria"/>
      <family val="2"/>
      <scheme val="minor"/>
    </font>
    <font>
      <sz val="11"/>
      <name val="Tahoma"/>
      <family val="2"/>
    </font>
    <font>
      <sz val="11"/>
      <color theme="8"/>
      <name val="Tahoma"/>
      <family val="2"/>
    </font>
    <font>
      <sz val="12"/>
      <color theme="1"/>
      <name val="Tahoma"/>
      <family val="2"/>
    </font>
    <font>
      <sz val="24"/>
      <color theme="8"/>
      <name val="Tahoma"/>
      <family val="2"/>
    </font>
    <font>
      <sz val="40"/>
      <color theme="8"/>
      <name val="Tahoma"/>
      <family val="2"/>
    </font>
    <font>
      <b/>
      <sz val="9"/>
      <color theme="8"/>
      <name val="Tahoma"/>
      <family val="2"/>
    </font>
    <font>
      <sz val="28"/>
      <color theme="8" tint="-0.499984740745262"/>
      <name val="Tahoma"/>
      <family val="2"/>
    </font>
    <font>
      <sz val="10"/>
      <name val="Tahoma"/>
      <family val="2"/>
    </font>
    <font>
      <sz val="10"/>
      <color theme="9"/>
      <name val="Tahoma"/>
      <family val="2"/>
    </font>
    <font>
      <b/>
      <sz val="11"/>
      <color theme="8"/>
      <name val="Tahoma"/>
      <family val="2"/>
    </font>
    <font>
      <sz val="11"/>
      <color theme="0" tint="-0.499984740745262"/>
      <name val="Tahoma"/>
      <family val="2"/>
    </font>
    <font>
      <u/>
      <sz val="12"/>
      <color theme="10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</fills>
  <borders count="17">
    <border>
      <left/>
      <right/>
      <top/>
      <bottom/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8"/>
      </left>
      <right/>
      <top style="thin">
        <color theme="8"/>
      </top>
      <bottom style="thin">
        <color theme="8"/>
      </bottom>
      <diagonal/>
    </border>
    <border>
      <left/>
      <right/>
      <top style="thin">
        <color theme="8"/>
      </top>
      <bottom style="thin">
        <color theme="8"/>
      </bottom>
      <diagonal/>
    </border>
    <border>
      <left/>
      <right style="thin">
        <color theme="8"/>
      </right>
      <top style="thin">
        <color theme="8"/>
      </top>
      <bottom style="thin">
        <color theme="8"/>
      </bottom>
      <diagonal/>
    </border>
    <border>
      <left style="thin">
        <color theme="8"/>
      </left>
      <right style="thin">
        <color theme="7"/>
      </right>
      <top style="thin">
        <color theme="8"/>
      </top>
      <bottom/>
      <diagonal/>
    </border>
    <border>
      <left style="thin">
        <color theme="7"/>
      </left>
      <right style="thin">
        <color theme="7"/>
      </right>
      <top style="thin">
        <color theme="8"/>
      </top>
      <bottom/>
      <diagonal/>
    </border>
    <border>
      <left style="thin">
        <color theme="7"/>
      </left>
      <right style="thin">
        <color theme="8"/>
      </right>
      <top style="thin">
        <color theme="8"/>
      </top>
      <bottom/>
      <diagonal/>
    </border>
    <border>
      <left/>
      <right/>
      <top/>
      <bottom style="thin">
        <color theme="8"/>
      </bottom>
      <diagonal/>
    </border>
    <border>
      <left/>
      <right style="thin">
        <color theme="8"/>
      </right>
      <top/>
      <bottom style="thin">
        <color theme="8"/>
      </bottom>
      <diagonal/>
    </border>
    <border>
      <left style="thin">
        <color theme="8"/>
      </left>
      <right style="thin">
        <color theme="8"/>
      </right>
      <top/>
      <bottom style="thin">
        <color theme="8"/>
      </bottom>
      <diagonal/>
    </border>
    <border>
      <left style="thin">
        <color theme="8"/>
      </left>
      <right style="thin">
        <color theme="8"/>
      </right>
      <top style="thin">
        <color theme="8"/>
      </top>
      <bottom/>
      <diagonal/>
    </border>
    <border>
      <left style="thin">
        <color theme="8"/>
      </left>
      <right style="thin">
        <color theme="8"/>
      </right>
      <top/>
      <bottom/>
      <diagonal/>
    </border>
    <border>
      <left style="thin">
        <color theme="8"/>
      </left>
      <right/>
      <top/>
      <bottom/>
      <diagonal/>
    </border>
    <border>
      <left style="thin">
        <color theme="8"/>
      </left>
      <right/>
      <top/>
      <bottom style="thin">
        <color theme="8"/>
      </bottom>
      <diagonal/>
    </border>
    <border>
      <left/>
      <right style="thin">
        <color theme="8"/>
      </right>
      <top/>
      <bottom/>
      <diagonal/>
    </border>
    <border>
      <left/>
      <right style="thin">
        <color theme="8"/>
      </right>
      <top style="thin">
        <color theme="8"/>
      </top>
      <bottom/>
      <diagonal/>
    </border>
  </borders>
  <cellStyleXfs count="6">
    <xf numFmtId="0" fontId="0" fillId="0" borderId="0"/>
    <xf numFmtId="0" fontId="2" fillId="0" borderId="0"/>
    <xf numFmtId="0" fontId="1" fillId="2" borderId="1" applyNumberFormat="0" applyAlignment="0" applyProtection="0"/>
    <xf numFmtId="0" fontId="3" fillId="3" borderId="0" applyNumberFormat="0" applyBorder="0" applyAlignment="0" applyProtection="0"/>
    <xf numFmtId="0" fontId="4" fillId="0" borderId="0" applyNumberFormat="0" applyFill="0" applyAlignment="0" applyProtection="0"/>
    <xf numFmtId="0" fontId="5" fillId="0" borderId="0" applyNumberFormat="0" applyFill="0" applyBorder="0" applyAlignment="0" applyProtection="0"/>
  </cellStyleXfs>
  <cellXfs count="34">
    <xf numFmtId="0" fontId="0" fillId="0" borderId="0" xfId="0"/>
    <xf numFmtId="0" fontId="6" fillId="0" borderId="0" xfId="1" applyFont="1"/>
    <xf numFmtId="0" fontId="7" fillId="0" borderId="0" xfId="1" applyFont="1" applyFill="1" applyAlignment="1">
      <alignment horizontal="right"/>
    </xf>
    <xf numFmtId="0" fontId="8" fillId="0" borderId="0" xfId="0" applyFont="1" applyFill="1"/>
    <xf numFmtId="0" fontId="6" fillId="5" borderId="0" xfId="1" applyFont="1" applyFill="1"/>
    <xf numFmtId="0" fontId="9" fillId="0" borderId="0" xfId="0" applyFont="1" applyFill="1" applyAlignment="1">
      <alignment horizontal="right" vertical="top"/>
    </xf>
    <xf numFmtId="0" fontId="8" fillId="0" borderId="0" xfId="0" applyFont="1"/>
    <xf numFmtId="0" fontId="11" fillId="0" borderId="2" xfId="2" applyFont="1" applyFill="1" applyBorder="1" applyAlignment="1">
      <alignment horizontal="center" vertical="center"/>
    </xf>
    <xf numFmtId="0" fontId="11" fillId="0" borderId="3" xfId="2" applyFont="1" applyFill="1" applyBorder="1" applyAlignment="1">
      <alignment horizontal="center" vertical="center"/>
    </xf>
    <xf numFmtId="0" fontId="11" fillId="0" borderId="4" xfId="2" applyFont="1" applyFill="1" applyBorder="1" applyAlignment="1">
      <alignment horizontal="center" vertical="center"/>
    </xf>
    <xf numFmtId="166" fontId="8" fillId="0" borderId="0" xfId="0" applyNumberFormat="1" applyFont="1"/>
    <xf numFmtId="164" fontId="7" fillId="4" borderId="11" xfId="1" applyNumberFormat="1" applyFont="1" applyFill="1" applyBorder="1" applyAlignment="1">
      <alignment horizontal="left" vertical="top" wrapText="1"/>
    </xf>
    <xf numFmtId="166" fontId="12" fillId="0" borderId="0" xfId="0" applyNumberFormat="1" applyFont="1" applyFill="1" applyBorder="1" applyAlignment="1">
      <alignment vertical="center" textRotation="90"/>
    </xf>
    <xf numFmtId="0" fontId="13" fillId="0" borderId="0" xfId="1" applyFont="1"/>
    <xf numFmtId="0" fontId="14" fillId="4" borderId="10" xfId="1" applyFont="1" applyFill="1" applyBorder="1" applyAlignment="1">
      <alignment horizontal="center" vertical="top" wrapText="1"/>
    </xf>
    <xf numFmtId="0" fontId="14" fillId="4" borderId="10" xfId="3" applyFont="1" applyFill="1" applyBorder="1" applyAlignment="1">
      <alignment horizontal="center" vertical="top" wrapText="1"/>
    </xf>
    <xf numFmtId="164" fontId="7" fillId="0" borderId="11" xfId="1" applyNumberFormat="1" applyFont="1" applyFill="1" applyBorder="1" applyAlignment="1">
      <alignment horizontal="left" vertical="top" wrapText="1"/>
    </xf>
    <xf numFmtId="0" fontId="14" fillId="0" borderId="10" xfId="1" applyFont="1" applyFill="1" applyBorder="1" applyAlignment="1">
      <alignment horizontal="center" vertical="top" wrapText="1"/>
    </xf>
    <xf numFmtId="0" fontId="14" fillId="0" borderId="10" xfId="3" applyFont="1" applyFill="1" applyBorder="1" applyAlignment="1">
      <alignment horizontal="center" vertical="top" wrapText="1"/>
    </xf>
    <xf numFmtId="164" fontId="7" fillId="4" borderId="12" xfId="1" applyNumberFormat="1" applyFont="1" applyFill="1" applyBorder="1" applyAlignment="1">
      <alignment horizontal="left" vertical="top" wrapText="1"/>
    </xf>
    <xf numFmtId="164" fontId="7" fillId="0" borderId="12" xfId="1" applyNumberFormat="1" applyFont="1" applyFill="1" applyBorder="1" applyAlignment="1">
      <alignment horizontal="left" vertical="top" wrapText="1"/>
    </xf>
    <xf numFmtId="164" fontId="7" fillId="0" borderId="13" xfId="1" applyNumberFormat="1" applyFont="1" applyFill="1" applyBorder="1" applyAlignment="1">
      <alignment horizontal="left" vertical="top" wrapText="1"/>
    </xf>
    <xf numFmtId="0" fontId="16" fillId="0" borderId="0" xfId="1" applyFont="1" applyAlignment="1">
      <alignment horizontal="right"/>
    </xf>
    <xf numFmtId="0" fontId="16" fillId="0" borderId="0" xfId="1" applyFont="1" applyAlignment="1">
      <alignment horizontal="center"/>
    </xf>
    <xf numFmtId="0" fontId="17" fillId="0" borderId="0" xfId="5" applyFont="1"/>
    <xf numFmtId="164" fontId="7" fillId="4" borderId="16" xfId="1" applyNumberFormat="1" applyFont="1" applyFill="1" applyBorder="1" applyAlignment="1">
      <alignment horizontal="left" vertical="top" wrapText="1"/>
    </xf>
    <xf numFmtId="0" fontId="8" fillId="0" borderId="15" xfId="0" applyFont="1" applyBorder="1"/>
    <xf numFmtId="0" fontId="15" fillId="0" borderId="14" xfId="2" applyFont="1" applyFill="1" applyBorder="1" applyAlignment="1">
      <alignment horizontal="left" vertical="top" wrapText="1"/>
    </xf>
    <xf numFmtId="0" fontId="15" fillId="0" borderId="8" xfId="2" applyFont="1" applyFill="1" applyBorder="1" applyAlignment="1">
      <alignment horizontal="left" vertical="top" wrapText="1"/>
    </xf>
    <xf numFmtId="0" fontId="15" fillId="0" borderId="9" xfId="2" applyFont="1" applyFill="1" applyBorder="1" applyAlignment="1">
      <alignment horizontal="left" vertical="top" wrapText="1"/>
    </xf>
    <xf numFmtId="164" fontId="11" fillId="0" borderId="5" xfId="2" applyNumberFormat="1" applyFont="1" applyFill="1" applyBorder="1" applyAlignment="1">
      <alignment horizontal="right" vertical="center" wrapText="1"/>
    </xf>
    <xf numFmtId="164" fontId="11" fillId="0" borderId="6" xfId="2" applyNumberFormat="1" applyFont="1" applyFill="1" applyBorder="1" applyAlignment="1">
      <alignment horizontal="right" vertical="center" wrapText="1"/>
    </xf>
    <xf numFmtId="164" fontId="11" fillId="0" borderId="7" xfId="2" applyNumberFormat="1" applyFont="1" applyFill="1" applyBorder="1" applyAlignment="1">
      <alignment horizontal="right" vertical="center" wrapText="1"/>
    </xf>
    <xf numFmtId="165" fontId="10" fillId="0" borderId="0" xfId="1" applyNumberFormat="1" applyFont="1" applyBorder="1" applyAlignment="1">
      <alignment horizontal="right" vertical="center"/>
    </xf>
  </cellXfs>
  <cellStyles count="6">
    <cellStyle name="40% - Accent1 2" xfId="3"/>
    <cellStyle name="Accent1 2" xfId="2"/>
    <cellStyle name="Heading 1 2" xfId="4"/>
    <cellStyle name="Normal" xfId="0" builtinId="0" customBuiltin="1"/>
    <cellStyle name="Normal 2" xfId="1"/>
    <cellStyle name="היפר-קישור" xfId="5" builtinId="8"/>
  </cellStyles>
  <dxfs count="11">
    <dxf>
      <font>
        <b/>
        <color theme="1"/>
      </font>
      <border diagonalUp="0" diagonalDown="0">
        <left/>
        <right/>
        <top/>
        <bottom/>
        <vertical/>
        <horizontal/>
      </border>
    </dxf>
    <dxf>
      <font>
        <b/>
        <color theme="1"/>
      </font>
      <border>
        <top style="double">
          <color theme="6" tint="-0.24994659260841701"/>
        </top>
      </border>
    </dxf>
    <dxf>
      <font>
        <color theme="0"/>
      </font>
      <fill>
        <patternFill patternType="solid">
          <fgColor theme="4"/>
          <bgColor theme="7"/>
        </patternFill>
      </fill>
      <border diagonalUp="0" diagonalDown="0">
        <left/>
        <right/>
        <top/>
        <bottom/>
        <vertical/>
        <horizontal/>
      </border>
    </dxf>
    <dxf>
      <font>
        <color theme="1"/>
      </font>
      <fill>
        <patternFill>
          <bgColor theme="0"/>
        </patternFill>
      </fill>
      <border>
        <left style="thin">
          <color theme="9" tint="0.59996337778862885"/>
        </left>
        <right style="thin">
          <color theme="9" tint="0.59996337778862885"/>
        </right>
        <top style="thin">
          <color theme="9" tint="0.59996337778862885"/>
        </top>
        <bottom style="thin">
          <color theme="9" tint="0.59996337778862885"/>
        </bottom>
        <vertical/>
        <horizontal style="dashDotDot">
          <color theme="9" tint="0.59996337778862885"/>
        </horizontal>
      </border>
    </dxf>
    <dxf>
      <fill>
        <patternFill patternType="solid">
          <fgColor theme="9" tint="0.79998168889431442"/>
          <bgColor theme="9" tint="0.79998168889431442"/>
        </patternFill>
      </fill>
    </dxf>
    <dxf>
      <fill>
        <patternFill patternType="solid">
          <fgColor theme="9" tint="0.79998168889431442"/>
          <bgColor theme="9" tint="0.79998168889431442"/>
        </patternFill>
      </fill>
    </dxf>
    <dxf>
      <font>
        <b/>
        <color theme="9" tint="-0.249977111117893"/>
      </font>
    </dxf>
    <dxf>
      <font>
        <b/>
        <color theme="9" tint="-0.249977111117893"/>
      </font>
    </dxf>
    <dxf>
      <font>
        <b/>
        <color theme="9" tint="-0.249977111117893"/>
      </font>
      <border>
        <top style="thin">
          <color theme="9"/>
        </top>
      </border>
    </dxf>
    <dxf>
      <font>
        <b/>
        <color theme="9" tint="-0.249977111117893"/>
      </font>
      <border>
        <bottom style="thin">
          <color theme="9"/>
        </bottom>
      </border>
    </dxf>
    <dxf>
      <font>
        <color theme="9" tint="-0.249977111117893"/>
      </font>
      <fill>
        <patternFill>
          <bgColor theme="0"/>
        </patternFill>
      </fill>
      <border>
        <top style="thin">
          <color theme="9"/>
        </top>
        <bottom style="thin">
          <color theme="9"/>
        </bottom>
      </border>
    </dxf>
  </dxfs>
  <tableStyles count="2" defaultTableStyle="TableStyleMedium2" defaultPivotStyle="PivotStyleLight16">
    <tableStyle name="TableStyleLight7 2" pivot="0" count="7">
      <tableStyleElement type="wholeTable" dxfId="10"/>
      <tableStyleElement type="headerRow" dxfId="9"/>
      <tableStyleElement type="totalRow" dxfId="8"/>
      <tableStyleElement type="firstColumn" dxfId="7"/>
      <tableStyleElement type="lastColumn" dxfId="6"/>
      <tableStyleElement type="firstRowStripe" dxfId="5"/>
      <tableStyleElement type="firstColumnStripe" dxfId="4"/>
    </tableStyle>
    <tableStyle name="TableStyleLight9 2" pivot="0" count="4">
      <tableStyleElement type="wholeTable" dxfId="3"/>
      <tableStyleElement type="headerRow" dxfId="2"/>
      <tableStyleElement type="totalRow" dxfId="1"/>
      <tableStyleElement type="firstColumn" dxfId="0"/>
    </tableStyle>
  </tableStyles>
  <colors>
    <mruColors>
      <color rgb="FFC17529"/>
      <color rgb="FFFDFDFD"/>
      <color rgb="FFA19574"/>
      <color rgb="FFEAE8EA"/>
      <color rgb="FFEAE8E0"/>
      <color rgb="FFA1A97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Spin" dx="16" fmlaLink="CalendarYear" max="2999" min="1900" page="10" val="2017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309026</xdr:colOff>
      <xdr:row>11</xdr:row>
      <xdr:rowOff>761821</xdr:rowOff>
    </xdr:from>
    <xdr:to>
      <xdr:col>9</xdr:col>
      <xdr:colOff>1063256</xdr:colOff>
      <xdr:row>16</xdr:row>
      <xdr:rowOff>3906</xdr:rowOff>
    </xdr:to>
    <xdr:sp macro="" textlink="">
      <xdr:nvSpPr>
        <xdr:cNvPr id="25" name="תיבת טקסט 24" descr="כתובת&#10;עיר מיקוד&#10;&#10;טלפון&#10;פקס&#10;דואר אלקטרוני&#10;אתר&#10;" title="בלוק כתובת"/>
        <xdr:cNvSpPr txBox="1"/>
      </xdr:nvSpPr>
      <xdr:spPr>
        <a:xfrm flipH="1">
          <a:off x="9359097094" y="5667196"/>
          <a:ext cx="1935330" cy="2080535"/>
        </a:xfrm>
        <a:prstGeom prst="rect">
          <a:avLst/>
        </a:prstGeom>
        <a:noFill/>
        <a:ln w="38100" cap="sq">
          <a:solidFill>
            <a:schemeClr val="accent5">
              <a:lumMod val="20000"/>
              <a:lumOff val="80000"/>
            </a:schemeClr>
          </a:solidFill>
          <a:miter lim="800000"/>
        </a:ln>
        <a:effectLst/>
        <a:scene3d>
          <a:camera prst="orthographicFront"/>
          <a:lightRig rig="twoPt" dir="t">
            <a:rot lat="0" lon="0" rev="7200000"/>
          </a:lightRig>
        </a:scene3d>
        <a:sp3d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182880" rIns="182880" rtlCol="0" anchor="ctr" anchorCtr="0"/>
        <a:lstStyle/>
        <a:p>
          <a:pPr marL="0" marR="0" lvl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he-IL" sz="1200" b="0" i="0" u="none" strike="noStrike" kern="0" cap="none" spc="0" normalizeH="0" baseline="0" noProof="0">
              <a:ln>
                <a:noFill/>
              </a:ln>
              <a:solidFill>
                <a:srgbClr val="A19574"/>
              </a:solidFill>
              <a:effectLst/>
              <a:uLnTx/>
              <a:uFillTx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הכתובת שלך כאן</a:t>
          </a:r>
        </a:p>
        <a:p>
          <a:pPr marL="0" marR="0" lvl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he-IL" sz="1200" b="0" i="0" u="none" strike="noStrike" kern="0" cap="none" spc="0" normalizeH="0" baseline="0" noProof="0">
              <a:ln>
                <a:noFill/>
              </a:ln>
              <a:solidFill>
                <a:srgbClr val="A19574"/>
              </a:solidFill>
              <a:effectLst/>
              <a:uLnTx/>
              <a:uFillTx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עיר מיקוד</a:t>
          </a:r>
        </a:p>
        <a:p>
          <a:pPr marL="0" marR="0" lvl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he-IL" sz="1200" b="0" i="0" u="none" strike="noStrike" kern="0" cap="none" spc="0" normalizeH="0" baseline="0" noProof="0">
            <a:ln>
              <a:noFill/>
            </a:ln>
            <a:solidFill>
              <a:srgbClr val="A19574"/>
            </a:solidFill>
            <a:effectLst/>
            <a:uLnTx/>
            <a:uFillTx/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pPr marL="0" marR="0" lvl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he-IL" sz="1200" b="0" i="0" u="none" strike="noStrike" kern="0" cap="none" spc="0" normalizeH="0" baseline="0" noProof="0">
              <a:ln>
                <a:noFill/>
              </a:ln>
              <a:solidFill>
                <a:srgbClr val="A19574"/>
              </a:solidFill>
              <a:effectLst/>
              <a:uLnTx/>
              <a:uFillTx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טלפון: 555.123.0123</a:t>
          </a:r>
        </a:p>
        <a:p>
          <a:pPr marL="0" marR="0" lvl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he-IL" sz="1200" b="0" i="0" u="none" strike="noStrike" kern="0" cap="none" spc="0" normalizeH="0" baseline="0" noProof="0">
              <a:ln>
                <a:noFill/>
              </a:ln>
              <a:solidFill>
                <a:srgbClr val="A19574"/>
              </a:solidFill>
              <a:effectLst/>
              <a:uLnTx/>
              <a:uFillTx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פקס: 555.123.0124</a:t>
          </a:r>
        </a:p>
        <a:p>
          <a:pPr marL="0" marR="0" lvl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pPr marL="0" marR="0" lvl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srgbClr val="C17529"/>
              </a:solidFill>
              <a:effectLst/>
              <a:uLnTx/>
              <a:uFillTx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info@example.com</a:t>
          </a:r>
        </a:p>
        <a:p>
          <a:pPr marL="0" marR="0" lvl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srgbClr val="C17529"/>
              </a:solidFill>
              <a:effectLst/>
              <a:uLnTx/>
              <a:uFillTx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www.example.com</a:t>
          </a:r>
        </a:p>
        <a:p>
          <a:pPr algn="r"/>
          <a:endParaRPr lang="en-US" sz="110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1047750</xdr:colOff>
          <xdr:row>1</xdr:row>
          <xdr:rowOff>85725</xdr:rowOff>
        </xdr:from>
        <xdr:to>
          <xdr:col>11</xdr:col>
          <xdr:colOff>114300</xdr:colOff>
          <xdr:row>1</xdr:row>
          <xdr:rowOff>314325</xdr:rowOff>
        </xdr:to>
        <xdr:sp macro="" textlink="">
          <xdr:nvSpPr>
            <xdr:cNvPr id="1026" name="תיבת טווח 2" descr="פקד תיבת טווח. השתמש בתיבת טווח כדי לשנות את השנה הקלנדרית או הקלד את השנה הרצויה בתא L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304800</xdr:colOff>
      <xdr:row>11</xdr:row>
      <xdr:rowOff>742950</xdr:rowOff>
    </xdr:from>
    <xdr:to>
      <xdr:col>9</xdr:col>
      <xdr:colOff>1059030</xdr:colOff>
      <xdr:row>15</xdr:row>
      <xdr:rowOff>804185</xdr:rowOff>
    </xdr:to>
    <xdr:sp macro="" textlink="">
      <xdr:nvSpPr>
        <xdr:cNvPr id="8" name="תיבת טקסט 7" descr="כתובת&#10;עיר מיקוד&#10;&#10;טלפון&#10;פקס&#10;דואר אלקטרוני&#10;אתר&#10;" title="בלוק כתובת"/>
        <xdr:cNvSpPr txBox="1"/>
      </xdr:nvSpPr>
      <xdr:spPr>
        <a:xfrm>
          <a:off x="8839200" y="5648325"/>
          <a:ext cx="1935330" cy="2080535"/>
        </a:xfrm>
        <a:prstGeom prst="rect">
          <a:avLst/>
        </a:prstGeom>
        <a:noFill/>
        <a:ln w="38100" cap="sq">
          <a:solidFill>
            <a:schemeClr val="accent5">
              <a:lumMod val="20000"/>
              <a:lumOff val="80000"/>
            </a:schemeClr>
          </a:solidFill>
          <a:miter lim="800000"/>
        </a:ln>
        <a:effectLst/>
        <a:scene3d>
          <a:camera prst="orthographicFront"/>
          <a:lightRig rig="twoPt" dir="t">
            <a:rot lat="0" lon="0" rev="7200000"/>
          </a:lightRig>
        </a:scene3d>
        <a:sp3d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182880" rIns="182880" rtlCol="0" anchor="ctr" anchorCtr="0"/>
        <a:lstStyle/>
        <a:p>
          <a:pPr marL="0" marR="0" lvl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he-IL" sz="1200" b="0" i="0" u="none" strike="noStrike" kern="0" cap="none" spc="0" normalizeH="0" baseline="0" noProof="0">
              <a:ln>
                <a:noFill/>
              </a:ln>
              <a:solidFill>
                <a:srgbClr val="A19574"/>
              </a:solidFill>
              <a:effectLst/>
              <a:uLnTx/>
              <a:uFillTx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הכתובת שלך כאן</a:t>
          </a:r>
        </a:p>
        <a:p>
          <a:pPr marL="0" marR="0" lvl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he-IL" sz="1200" b="0" i="0" u="none" strike="noStrike" kern="0" cap="none" spc="0" normalizeH="0" baseline="0" noProof="0">
              <a:ln>
                <a:noFill/>
              </a:ln>
              <a:solidFill>
                <a:srgbClr val="A19574"/>
              </a:solidFill>
              <a:effectLst/>
              <a:uLnTx/>
              <a:uFillTx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עיר מיקוד</a:t>
          </a:r>
        </a:p>
        <a:p>
          <a:pPr marL="0" marR="0" lvl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he-IL" sz="1200" b="0" i="0" u="none" strike="noStrike" kern="0" cap="none" spc="0" normalizeH="0" baseline="0" noProof="0">
            <a:ln>
              <a:noFill/>
            </a:ln>
            <a:solidFill>
              <a:srgbClr val="A19574"/>
            </a:solidFill>
            <a:effectLst/>
            <a:uLnTx/>
            <a:uFillTx/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pPr marL="0" marR="0" lvl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he-IL" sz="1200" b="0" i="0" u="none" strike="noStrike" kern="0" cap="none" spc="0" normalizeH="0" baseline="0" noProof="0">
              <a:ln>
                <a:noFill/>
              </a:ln>
              <a:solidFill>
                <a:srgbClr val="A19574"/>
              </a:solidFill>
              <a:effectLst/>
              <a:uLnTx/>
              <a:uFillTx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טלפון: 555.123.0123</a:t>
          </a:r>
        </a:p>
        <a:p>
          <a:pPr marL="0" marR="0" lvl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he-IL" sz="1200" b="0" i="0" u="none" strike="noStrike" kern="0" cap="none" spc="0" normalizeH="0" baseline="0" noProof="0">
              <a:ln>
                <a:noFill/>
              </a:ln>
              <a:solidFill>
                <a:srgbClr val="A19574"/>
              </a:solidFill>
              <a:effectLst/>
              <a:uLnTx/>
              <a:uFillTx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פקס: 555.123.0124</a:t>
          </a:r>
        </a:p>
        <a:p>
          <a:pPr marL="0" marR="0" lvl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pPr marL="0" marR="0" lvl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srgbClr val="C17529"/>
              </a:solidFill>
              <a:effectLst/>
              <a:uLnTx/>
              <a:uFillTx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info@example.com</a:t>
          </a:r>
        </a:p>
        <a:p>
          <a:pPr marL="0" marR="0" lvl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srgbClr val="C17529"/>
              </a:solidFill>
              <a:effectLst/>
              <a:uLnTx/>
              <a:uFillTx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www.example.com</a:t>
          </a:r>
        </a:p>
        <a:p>
          <a:pPr algn="r"/>
          <a:endParaRPr lang="en-US" sz="110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314325</xdr:colOff>
      <xdr:row>11</xdr:row>
      <xdr:rowOff>742950</xdr:rowOff>
    </xdr:from>
    <xdr:to>
      <xdr:col>9</xdr:col>
      <xdr:colOff>1068555</xdr:colOff>
      <xdr:row>15</xdr:row>
      <xdr:rowOff>804185</xdr:rowOff>
    </xdr:to>
    <xdr:sp macro="" textlink="">
      <xdr:nvSpPr>
        <xdr:cNvPr id="8" name="תיבת טקסט 7" descr="כתובת&#10;עיר מיקוד&#10;&#10;טלפון&#10;פקס&#10;דואר אלקטרוני&#10;אתר&#10;" title="בלוק כתובת"/>
        <xdr:cNvSpPr txBox="1"/>
      </xdr:nvSpPr>
      <xdr:spPr>
        <a:xfrm>
          <a:off x="8848725" y="5648325"/>
          <a:ext cx="1935330" cy="2080535"/>
        </a:xfrm>
        <a:prstGeom prst="rect">
          <a:avLst/>
        </a:prstGeom>
        <a:noFill/>
        <a:ln w="38100" cap="sq">
          <a:solidFill>
            <a:schemeClr val="accent5">
              <a:lumMod val="20000"/>
              <a:lumOff val="80000"/>
            </a:schemeClr>
          </a:solidFill>
          <a:miter lim="800000"/>
        </a:ln>
        <a:effectLst/>
        <a:scene3d>
          <a:camera prst="orthographicFront"/>
          <a:lightRig rig="twoPt" dir="t">
            <a:rot lat="0" lon="0" rev="7200000"/>
          </a:lightRig>
        </a:scene3d>
        <a:sp3d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182880" rIns="182880" rtlCol="0" anchor="ctr" anchorCtr="0"/>
        <a:lstStyle/>
        <a:p>
          <a:pPr marL="0" marR="0" lvl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he-IL" sz="1200" b="0" i="0" u="none" strike="noStrike" kern="0" cap="none" spc="0" normalizeH="0" baseline="0" noProof="0">
              <a:ln>
                <a:noFill/>
              </a:ln>
              <a:solidFill>
                <a:srgbClr val="A19574"/>
              </a:solidFill>
              <a:effectLst/>
              <a:uLnTx/>
              <a:uFillTx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הכתובת שלך כאן</a:t>
          </a:r>
        </a:p>
        <a:p>
          <a:pPr marL="0" marR="0" lvl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he-IL" sz="1200" b="0" i="0" u="none" strike="noStrike" kern="0" cap="none" spc="0" normalizeH="0" baseline="0" noProof="0">
              <a:ln>
                <a:noFill/>
              </a:ln>
              <a:solidFill>
                <a:srgbClr val="A19574"/>
              </a:solidFill>
              <a:effectLst/>
              <a:uLnTx/>
              <a:uFillTx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עיר מיקוד</a:t>
          </a:r>
        </a:p>
        <a:p>
          <a:pPr marL="0" marR="0" lvl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he-IL" sz="1200" b="0" i="0" u="none" strike="noStrike" kern="0" cap="none" spc="0" normalizeH="0" baseline="0" noProof="0">
            <a:ln>
              <a:noFill/>
            </a:ln>
            <a:solidFill>
              <a:srgbClr val="A19574"/>
            </a:solidFill>
            <a:effectLst/>
            <a:uLnTx/>
            <a:uFillTx/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pPr marL="0" marR="0" lvl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he-IL" sz="1200" b="0" i="0" u="none" strike="noStrike" kern="0" cap="none" spc="0" normalizeH="0" baseline="0" noProof="0">
              <a:ln>
                <a:noFill/>
              </a:ln>
              <a:solidFill>
                <a:srgbClr val="A19574"/>
              </a:solidFill>
              <a:effectLst/>
              <a:uLnTx/>
              <a:uFillTx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טלפון: 555.123.0123</a:t>
          </a:r>
        </a:p>
        <a:p>
          <a:pPr marL="0" marR="0" lvl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he-IL" sz="1200" b="0" i="0" u="none" strike="noStrike" kern="0" cap="none" spc="0" normalizeH="0" baseline="0" noProof="0">
              <a:ln>
                <a:noFill/>
              </a:ln>
              <a:solidFill>
                <a:srgbClr val="A19574"/>
              </a:solidFill>
              <a:effectLst/>
              <a:uLnTx/>
              <a:uFillTx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פקס: 555.123.0124</a:t>
          </a:r>
        </a:p>
        <a:p>
          <a:pPr marL="0" marR="0" lvl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pPr marL="0" marR="0" lvl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srgbClr val="C17529"/>
              </a:solidFill>
              <a:effectLst/>
              <a:uLnTx/>
              <a:uFillTx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info@example.com</a:t>
          </a:r>
        </a:p>
        <a:p>
          <a:pPr marL="0" marR="0" lvl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srgbClr val="C17529"/>
              </a:solidFill>
              <a:effectLst/>
              <a:uLnTx/>
              <a:uFillTx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www.example.com</a:t>
          </a:r>
        </a:p>
        <a:p>
          <a:pPr algn="r"/>
          <a:endParaRPr lang="en-US" sz="110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304800</xdr:colOff>
      <xdr:row>11</xdr:row>
      <xdr:rowOff>771525</xdr:rowOff>
    </xdr:from>
    <xdr:to>
      <xdr:col>9</xdr:col>
      <xdr:colOff>1059030</xdr:colOff>
      <xdr:row>16</xdr:row>
      <xdr:rowOff>13610</xdr:rowOff>
    </xdr:to>
    <xdr:sp macro="" textlink="">
      <xdr:nvSpPr>
        <xdr:cNvPr id="8" name="תיבת טקסט 7" descr="כתובת&#10;עיר מיקוד&#10;&#10;טלפון&#10;פקס&#10;דואר אלקטרוני&#10;אתר&#10;" title="בלוק כתובת"/>
        <xdr:cNvSpPr txBox="1"/>
      </xdr:nvSpPr>
      <xdr:spPr>
        <a:xfrm>
          <a:off x="8839200" y="5676900"/>
          <a:ext cx="1935330" cy="2080535"/>
        </a:xfrm>
        <a:prstGeom prst="rect">
          <a:avLst/>
        </a:prstGeom>
        <a:noFill/>
        <a:ln w="38100" cap="sq">
          <a:solidFill>
            <a:schemeClr val="accent5">
              <a:lumMod val="20000"/>
              <a:lumOff val="80000"/>
            </a:schemeClr>
          </a:solidFill>
          <a:miter lim="800000"/>
        </a:ln>
        <a:effectLst/>
        <a:scene3d>
          <a:camera prst="orthographicFront"/>
          <a:lightRig rig="twoPt" dir="t">
            <a:rot lat="0" lon="0" rev="7200000"/>
          </a:lightRig>
        </a:scene3d>
        <a:sp3d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182880" rIns="182880" rtlCol="0" anchor="ctr" anchorCtr="0"/>
        <a:lstStyle/>
        <a:p>
          <a:pPr marL="0" marR="0" lvl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he-IL" sz="1200" b="0" i="0" u="none" strike="noStrike" kern="0" cap="none" spc="0" normalizeH="0" baseline="0" noProof="0">
              <a:ln>
                <a:noFill/>
              </a:ln>
              <a:solidFill>
                <a:srgbClr val="A19574"/>
              </a:solidFill>
              <a:effectLst/>
              <a:uLnTx/>
              <a:uFillTx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הכתובת שלך כאן</a:t>
          </a:r>
        </a:p>
        <a:p>
          <a:pPr marL="0" marR="0" lvl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he-IL" sz="1200" b="0" i="0" u="none" strike="noStrike" kern="0" cap="none" spc="0" normalizeH="0" baseline="0" noProof="0">
              <a:ln>
                <a:noFill/>
              </a:ln>
              <a:solidFill>
                <a:srgbClr val="A19574"/>
              </a:solidFill>
              <a:effectLst/>
              <a:uLnTx/>
              <a:uFillTx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עיר מיקוד</a:t>
          </a:r>
        </a:p>
        <a:p>
          <a:pPr marL="0" marR="0" lvl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he-IL" sz="1200" b="0" i="0" u="none" strike="noStrike" kern="0" cap="none" spc="0" normalizeH="0" baseline="0" noProof="0">
            <a:ln>
              <a:noFill/>
            </a:ln>
            <a:solidFill>
              <a:srgbClr val="A19574"/>
            </a:solidFill>
            <a:effectLst/>
            <a:uLnTx/>
            <a:uFillTx/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pPr marL="0" marR="0" lvl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he-IL" sz="1200" b="0" i="0" u="none" strike="noStrike" kern="0" cap="none" spc="0" normalizeH="0" baseline="0" noProof="0">
              <a:ln>
                <a:noFill/>
              </a:ln>
              <a:solidFill>
                <a:srgbClr val="A19574"/>
              </a:solidFill>
              <a:effectLst/>
              <a:uLnTx/>
              <a:uFillTx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טלפון: 555.123.0123</a:t>
          </a:r>
        </a:p>
        <a:p>
          <a:pPr marL="0" marR="0" lvl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he-IL" sz="1200" b="0" i="0" u="none" strike="noStrike" kern="0" cap="none" spc="0" normalizeH="0" baseline="0" noProof="0">
              <a:ln>
                <a:noFill/>
              </a:ln>
              <a:solidFill>
                <a:srgbClr val="A19574"/>
              </a:solidFill>
              <a:effectLst/>
              <a:uLnTx/>
              <a:uFillTx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פקס: 555.123.0124</a:t>
          </a:r>
        </a:p>
        <a:p>
          <a:pPr marL="0" marR="0" lvl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pPr marL="0" marR="0" lvl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srgbClr val="C17529"/>
              </a:solidFill>
              <a:effectLst/>
              <a:uLnTx/>
              <a:uFillTx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info@example.com</a:t>
          </a:r>
        </a:p>
        <a:p>
          <a:pPr marL="0" marR="0" lvl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srgbClr val="C17529"/>
              </a:solidFill>
              <a:effectLst/>
              <a:uLnTx/>
              <a:uFillTx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www.example.com</a:t>
          </a:r>
        </a:p>
        <a:p>
          <a:pPr algn="r"/>
          <a:endParaRPr lang="en-US" sz="110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304800</xdr:colOff>
      <xdr:row>11</xdr:row>
      <xdr:rowOff>752475</xdr:rowOff>
    </xdr:from>
    <xdr:to>
      <xdr:col>9</xdr:col>
      <xdr:colOff>1059030</xdr:colOff>
      <xdr:row>15</xdr:row>
      <xdr:rowOff>813710</xdr:rowOff>
    </xdr:to>
    <xdr:sp macro="" textlink="">
      <xdr:nvSpPr>
        <xdr:cNvPr id="8" name="תיבת טקסט 7" descr="כתובת&#10;עיר מיקוד&#10;&#10;טלפון&#10;פקס&#10;דואר אלקטרוני&#10;אתר&#10;" title="בלוק כתובת"/>
        <xdr:cNvSpPr txBox="1"/>
      </xdr:nvSpPr>
      <xdr:spPr>
        <a:xfrm flipH="1">
          <a:off x="9358215495" y="5657850"/>
          <a:ext cx="1935330" cy="2080535"/>
        </a:xfrm>
        <a:prstGeom prst="rect">
          <a:avLst/>
        </a:prstGeom>
        <a:noFill/>
        <a:ln w="38100" cap="sq">
          <a:solidFill>
            <a:schemeClr val="accent5">
              <a:lumMod val="20000"/>
              <a:lumOff val="80000"/>
            </a:schemeClr>
          </a:solidFill>
          <a:miter lim="800000"/>
        </a:ln>
        <a:effectLst/>
        <a:scene3d>
          <a:camera prst="orthographicFront"/>
          <a:lightRig rig="twoPt" dir="t">
            <a:rot lat="0" lon="0" rev="7200000"/>
          </a:lightRig>
        </a:scene3d>
        <a:sp3d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182880" rIns="182880" rtlCol="0" anchor="ctr" anchorCtr="0"/>
        <a:lstStyle/>
        <a:p>
          <a:pPr marL="0" marR="0" lvl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he-IL" sz="1200" b="0" i="0" u="none" strike="noStrike" kern="0" cap="none" spc="0" normalizeH="0" baseline="0" noProof="0">
              <a:ln>
                <a:noFill/>
              </a:ln>
              <a:solidFill>
                <a:srgbClr val="A19574"/>
              </a:solidFill>
              <a:effectLst/>
              <a:uLnTx/>
              <a:uFillTx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הכתובת שלך כאן</a:t>
          </a:r>
        </a:p>
        <a:p>
          <a:pPr marL="0" marR="0" lvl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he-IL" sz="1200" b="0" i="0" u="none" strike="noStrike" kern="0" cap="none" spc="0" normalizeH="0" baseline="0" noProof="0">
              <a:ln>
                <a:noFill/>
              </a:ln>
              <a:solidFill>
                <a:srgbClr val="A19574"/>
              </a:solidFill>
              <a:effectLst/>
              <a:uLnTx/>
              <a:uFillTx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עיר מיקוד</a:t>
          </a:r>
        </a:p>
        <a:p>
          <a:pPr marL="0" marR="0" lvl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he-IL" sz="1200" b="0" i="0" u="none" strike="noStrike" kern="0" cap="none" spc="0" normalizeH="0" baseline="0" noProof="0">
            <a:ln>
              <a:noFill/>
            </a:ln>
            <a:solidFill>
              <a:srgbClr val="A19574"/>
            </a:solidFill>
            <a:effectLst/>
            <a:uLnTx/>
            <a:uFillTx/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pPr marL="0" marR="0" lvl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he-IL" sz="1200" b="0" i="0" u="none" strike="noStrike" kern="0" cap="none" spc="0" normalizeH="0" baseline="0" noProof="0">
              <a:ln>
                <a:noFill/>
              </a:ln>
              <a:solidFill>
                <a:srgbClr val="A19574"/>
              </a:solidFill>
              <a:effectLst/>
              <a:uLnTx/>
              <a:uFillTx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טלפון: 555.123.0123</a:t>
          </a:r>
        </a:p>
        <a:p>
          <a:pPr marL="0" marR="0" lvl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he-IL" sz="1200" b="0" i="0" u="none" strike="noStrike" kern="0" cap="none" spc="0" normalizeH="0" baseline="0" noProof="0">
              <a:ln>
                <a:noFill/>
              </a:ln>
              <a:solidFill>
                <a:srgbClr val="A19574"/>
              </a:solidFill>
              <a:effectLst/>
              <a:uLnTx/>
              <a:uFillTx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פקס: 555.123.0124</a:t>
          </a:r>
        </a:p>
        <a:p>
          <a:pPr marL="0" marR="0" lvl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pPr marL="0" marR="0" lvl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srgbClr val="C17529"/>
              </a:solidFill>
              <a:effectLst/>
              <a:uLnTx/>
              <a:uFillTx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info@example.com</a:t>
          </a:r>
        </a:p>
        <a:p>
          <a:pPr marL="0" marR="0" lvl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srgbClr val="C17529"/>
              </a:solidFill>
              <a:effectLst/>
              <a:uLnTx/>
              <a:uFillTx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www.example.com</a:t>
          </a:r>
        </a:p>
        <a:p>
          <a:pPr algn="r"/>
          <a:endParaRPr lang="en-US" sz="110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314325</xdr:colOff>
      <xdr:row>11</xdr:row>
      <xdr:rowOff>742950</xdr:rowOff>
    </xdr:from>
    <xdr:to>
      <xdr:col>9</xdr:col>
      <xdr:colOff>1068555</xdr:colOff>
      <xdr:row>15</xdr:row>
      <xdr:rowOff>804185</xdr:rowOff>
    </xdr:to>
    <xdr:sp macro="" textlink="">
      <xdr:nvSpPr>
        <xdr:cNvPr id="8" name="תיבת טקסט 7" descr="כתובת&#10;עיר מיקוד&#10;&#10;טלפון&#10;פקס&#10;דואר אלקטרוני&#10;אתר&#10;" title="בלוק כתובת"/>
        <xdr:cNvSpPr txBox="1"/>
      </xdr:nvSpPr>
      <xdr:spPr>
        <a:xfrm flipH="1">
          <a:off x="9358205970" y="5648325"/>
          <a:ext cx="1935330" cy="2080535"/>
        </a:xfrm>
        <a:prstGeom prst="rect">
          <a:avLst/>
        </a:prstGeom>
        <a:noFill/>
        <a:ln w="38100" cap="sq">
          <a:solidFill>
            <a:schemeClr val="accent5">
              <a:lumMod val="20000"/>
              <a:lumOff val="80000"/>
            </a:schemeClr>
          </a:solidFill>
          <a:miter lim="800000"/>
        </a:ln>
        <a:effectLst/>
        <a:scene3d>
          <a:camera prst="orthographicFront"/>
          <a:lightRig rig="twoPt" dir="t">
            <a:rot lat="0" lon="0" rev="7200000"/>
          </a:lightRig>
        </a:scene3d>
        <a:sp3d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182880" rIns="182880" rtlCol="0" anchor="ctr" anchorCtr="0"/>
        <a:lstStyle/>
        <a:p>
          <a:pPr marL="0" marR="0" lvl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he-IL" sz="1200" b="0" i="0" u="none" strike="noStrike" kern="0" cap="none" spc="0" normalizeH="0" baseline="0" noProof="0">
              <a:ln>
                <a:noFill/>
              </a:ln>
              <a:solidFill>
                <a:srgbClr val="A19574"/>
              </a:solidFill>
              <a:effectLst/>
              <a:uLnTx/>
              <a:uFillTx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הכתובת שלך כאן</a:t>
          </a:r>
        </a:p>
        <a:p>
          <a:pPr marL="0" marR="0" lvl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he-IL" sz="1200" b="0" i="0" u="none" strike="noStrike" kern="0" cap="none" spc="0" normalizeH="0" baseline="0" noProof="0">
              <a:ln>
                <a:noFill/>
              </a:ln>
              <a:solidFill>
                <a:srgbClr val="A19574"/>
              </a:solidFill>
              <a:effectLst/>
              <a:uLnTx/>
              <a:uFillTx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עיר מיקוד</a:t>
          </a:r>
        </a:p>
        <a:p>
          <a:pPr marL="0" marR="0" lvl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he-IL" sz="1200" b="0" i="0" u="none" strike="noStrike" kern="0" cap="none" spc="0" normalizeH="0" baseline="0" noProof="0">
            <a:ln>
              <a:noFill/>
            </a:ln>
            <a:solidFill>
              <a:srgbClr val="A19574"/>
            </a:solidFill>
            <a:effectLst/>
            <a:uLnTx/>
            <a:uFillTx/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pPr marL="0" marR="0" lvl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he-IL" sz="1200" b="0" i="0" u="none" strike="noStrike" kern="0" cap="none" spc="0" normalizeH="0" baseline="0" noProof="0">
              <a:ln>
                <a:noFill/>
              </a:ln>
              <a:solidFill>
                <a:srgbClr val="A19574"/>
              </a:solidFill>
              <a:effectLst/>
              <a:uLnTx/>
              <a:uFillTx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טלפון: 555.123.0123</a:t>
          </a:r>
        </a:p>
        <a:p>
          <a:pPr marL="0" marR="0" lvl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he-IL" sz="1200" b="0" i="0" u="none" strike="noStrike" kern="0" cap="none" spc="0" normalizeH="0" baseline="0" noProof="0">
              <a:ln>
                <a:noFill/>
              </a:ln>
              <a:solidFill>
                <a:srgbClr val="A19574"/>
              </a:solidFill>
              <a:effectLst/>
              <a:uLnTx/>
              <a:uFillTx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פקס: 555.123.0124</a:t>
          </a:r>
        </a:p>
        <a:p>
          <a:pPr marL="0" marR="0" lvl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pPr marL="0" marR="0" lvl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srgbClr val="C17529"/>
              </a:solidFill>
              <a:effectLst/>
              <a:uLnTx/>
              <a:uFillTx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info@example.com</a:t>
          </a:r>
        </a:p>
        <a:p>
          <a:pPr marL="0" marR="0" lvl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srgbClr val="C17529"/>
              </a:solidFill>
              <a:effectLst/>
              <a:uLnTx/>
              <a:uFillTx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www.example.com</a:t>
          </a:r>
        </a:p>
        <a:p>
          <a:pPr algn="r"/>
          <a:endParaRPr lang="en-US" sz="110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314325</xdr:colOff>
      <xdr:row>11</xdr:row>
      <xdr:rowOff>742950</xdr:rowOff>
    </xdr:from>
    <xdr:to>
      <xdr:col>9</xdr:col>
      <xdr:colOff>1068555</xdr:colOff>
      <xdr:row>15</xdr:row>
      <xdr:rowOff>804185</xdr:rowOff>
    </xdr:to>
    <xdr:sp macro="" textlink="">
      <xdr:nvSpPr>
        <xdr:cNvPr id="8" name="תיבת טקסט 7" descr="כתובת&#10;עיר מיקוד&#10;&#10;טלפון&#10;פקס&#10;דואר אלקטרוני&#10;אתר&#10;" title="בלוק כתובת"/>
        <xdr:cNvSpPr txBox="1"/>
      </xdr:nvSpPr>
      <xdr:spPr>
        <a:xfrm>
          <a:off x="8848725" y="5648325"/>
          <a:ext cx="1935330" cy="2080535"/>
        </a:xfrm>
        <a:prstGeom prst="rect">
          <a:avLst/>
        </a:prstGeom>
        <a:noFill/>
        <a:ln w="38100" cap="sq">
          <a:solidFill>
            <a:schemeClr val="accent5">
              <a:lumMod val="20000"/>
              <a:lumOff val="80000"/>
            </a:schemeClr>
          </a:solidFill>
          <a:miter lim="800000"/>
        </a:ln>
        <a:effectLst/>
        <a:scene3d>
          <a:camera prst="orthographicFront"/>
          <a:lightRig rig="twoPt" dir="t">
            <a:rot lat="0" lon="0" rev="7200000"/>
          </a:lightRig>
        </a:scene3d>
        <a:sp3d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182880" rIns="182880" rtlCol="0" anchor="ctr" anchorCtr="0"/>
        <a:lstStyle/>
        <a:p>
          <a:pPr marL="0" marR="0" lvl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he-IL" sz="1200" b="0" i="0" u="none" strike="noStrike" kern="0" cap="none" spc="0" normalizeH="0" baseline="0" noProof="0">
              <a:ln>
                <a:noFill/>
              </a:ln>
              <a:solidFill>
                <a:srgbClr val="A19574"/>
              </a:solidFill>
              <a:effectLst/>
              <a:uLnTx/>
              <a:uFillTx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הכתובת שלך כאן</a:t>
          </a:r>
        </a:p>
        <a:p>
          <a:pPr marL="0" marR="0" lvl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he-IL" sz="1200" b="0" i="0" u="none" strike="noStrike" kern="0" cap="none" spc="0" normalizeH="0" baseline="0" noProof="0">
              <a:ln>
                <a:noFill/>
              </a:ln>
              <a:solidFill>
                <a:srgbClr val="A19574"/>
              </a:solidFill>
              <a:effectLst/>
              <a:uLnTx/>
              <a:uFillTx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עיר מיקוד</a:t>
          </a:r>
        </a:p>
        <a:p>
          <a:pPr marL="0" marR="0" lvl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he-IL" sz="1200" b="0" i="0" u="none" strike="noStrike" kern="0" cap="none" spc="0" normalizeH="0" baseline="0" noProof="0">
            <a:ln>
              <a:noFill/>
            </a:ln>
            <a:solidFill>
              <a:srgbClr val="A19574"/>
            </a:solidFill>
            <a:effectLst/>
            <a:uLnTx/>
            <a:uFillTx/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pPr marL="0" marR="0" lvl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he-IL" sz="1200" b="0" i="0" u="none" strike="noStrike" kern="0" cap="none" spc="0" normalizeH="0" baseline="0" noProof="0">
              <a:ln>
                <a:noFill/>
              </a:ln>
              <a:solidFill>
                <a:srgbClr val="A19574"/>
              </a:solidFill>
              <a:effectLst/>
              <a:uLnTx/>
              <a:uFillTx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טלפון: 555.123.0123</a:t>
          </a:r>
        </a:p>
        <a:p>
          <a:pPr marL="0" marR="0" lvl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he-IL" sz="1200" b="0" i="0" u="none" strike="noStrike" kern="0" cap="none" spc="0" normalizeH="0" baseline="0" noProof="0">
              <a:ln>
                <a:noFill/>
              </a:ln>
              <a:solidFill>
                <a:srgbClr val="A19574"/>
              </a:solidFill>
              <a:effectLst/>
              <a:uLnTx/>
              <a:uFillTx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פקס: 555.123.0124</a:t>
          </a:r>
        </a:p>
        <a:p>
          <a:pPr marL="0" marR="0" lvl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pPr marL="0" marR="0" lvl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srgbClr val="C17529"/>
              </a:solidFill>
              <a:effectLst/>
              <a:uLnTx/>
              <a:uFillTx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info@example.com</a:t>
          </a:r>
        </a:p>
        <a:p>
          <a:pPr marL="0" marR="0" lvl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srgbClr val="C17529"/>
              </a:solidFill>
              <a:effectLst/>
              <a:uLnTx/>
              <a:uFillTx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www.example.com</a:t>
          </a:r>
        </a:p>
        <a:p>
          <a:pPr algn="r"/>
          <a:endParaRPr lang="en-US" sz="110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314325</xdr:colOff>
      <xdr:row>11</xdr:row>
      <xdr:rowOff>742950</xdr:rowOff>
    </xdr:from>
    <xdr:to>
      <xdr:col>9</xdr:col>
      <xdr:colOff>1068555</xdr:colOff>
      <xdr:row>15</xdr:row>
      <xdr:rowOff>804185</xdr:rowOff>
    </xdr:to>
    <xdr:sp macro="" textlink="">
      <xdr:nvSpPr>
        <xdr:cNvPr id="8" name="תיבת טקסט 7" descr="כתובת&#10;עיר מיקוד&#10;&#10;טלפון&#10;פקס&#10;דואר אלקטרוני&#10;אתר&#10;" title="בלוק כתובת"/>
        <xdr:cNvSpPr txBox="1"/>
      </xdr:nvSpPr>
      <xdr:spPr>
        <a:xfrm>
          <a:off x="8848725" y="5648325"/>
          <a:ext cx="1935330" cy="2080535"/>
        </a:xfrm>
        <a:prstGeom prst="rect">
          <a:avLst/>
        </a:prstGeom>
        <a:noFill/>
        <a:ln w="38100" cap="sq">
          <a:solidFill>
            <a:schemeClr val="accent5">
              <a:lumMod val="20000"/>
              <a:lumOff val="80000"/>
            </a:schemeClr>
          </a:solidFill>
          <a:miter lim="800000"/>
        </a:ln>
        <a:effectLst/>
        <a:scene3d>
          <a:camera prst="orthographicFront"/>
          <a:lightRig rig="twoPt" dir="t">
            <a:rot lat="0" lon="0" rev="7200000"/>
          </a:lightRig>
        </a:scene3d>
        <a:sp3d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182880" rIns="182880" rtlCol="0" anchor="ctr" anchorCtr="0"/>
        <a:lstStyle/>
        <a:p>
          <a:pPr marL="0" marR="0" lvl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he-IL" sz="1200" b="0" i="0" u="none" strike="noStrike" kern="0" cap="none" spc="0" normalizeH="0" baseline="0" noProof="0">
              <a:ln>
                <a:noFill/>
              </a:ln>
              <a:solidFill>
                <a:srgbClr val="A19574"/>
              </a:solidFill>
              <a:effectLst/>
              <a:uLnTx/>
              <a:uFillTx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הכתובת שלך כאן</a:t>
          </a:r>
        </a:p>
        <a:p>
          <a:pPr marL="0" marR="0" lvl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he-IL" sz="1200" b="0" i="0" u="none" strike="noStrike" kern="0" cap="none" spc="0" normalizeH="0" baseline="0" noProof="0">
              <a:ln>
                <a:noFill/>
              </a:ln>
              <a:solidFill>
                <a:srgbClr val="A19574"/>
              </a:solidFill>
              <a:effectLst/>
              <a:uLnTx/>
              <a:uFillTx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עיר מיקוד</a:t>
          </a:r>
        </a:p>
        <a:p>
          <a:pPr marL="0" marR="0" lvl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he-IL" sz="1200" b="0" i="0" u="none" strike="noStrike" kern="0" cap="none" spc="0" normalizeH="0" baseline="0" noProof="0">
            <a:ln>
              <a:noFill/>
            </a:ln>
            <a:solidFill>
              <a:srgbClr val="A19574"/>
            </a:solidFill>
            <a:effectLst/>
            <a:uLnTx/>
            <a:uFillTx/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pPr marL="0" marR="0" lvl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he-IL" sz="1200" b="0" i="0" u="none" strike="noStrike" kern="0" cap="none" spc="0" normalizeH="0" baseline="0" noProof="0">
              <a:ln>
                <a:noFill/>
              </a:ln>
              <a:solidFill>
                <a:srgbClr val="A19574"/>
              </a:solidFill>
              <a:effectLst/>
              <a:uLnTx/>
              <a:uFillTx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טלפון: 555.123.0123</a:t>
          </a:r>
        </a:p>
        <a:p>
          <a:pPr marL="0" marR="0" lvl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he-IL" sz="1200" b="0" i="0" u="none" strike="noStrike" kern="0" cap="none" spc="0" normalizeH="0" baseline="0" noProof="0">
              <a:ln>
                <a:noFill/>
              </a:ln>
              <a:solidFill>
                <a:srgbClr val="A19574"/>
              </a:solidFill>
              <a:effectLst/>
              <a:uLnTx/>
              <a:uFillTx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פקס: 555.123.0124</a:t>
          </a:r>
        </a:p>
        <a:p>
          <a:pPr marL="0" marR="0" lvl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pPr marL="0" marR="0" lvl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srgbClr val="C17529"/>
              </a:solidFill>
              <a:effectLst/>
              <a:uLnTx/>
              <a:uFillTx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info@example.com</a:t>
          </a:r>
        </a:p>
        <a:p>
          <a:pPr marL="0" marR="0" lvl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srgbClr val="C17529"/>
              </a:solidFill>
              <a:effectLst/>
              <a:uLnTx/>
              <a:uFillTx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www.example.com</a:t>
          </a:r>
        </a:p>
        <a:p>
          <a:pPr algn="r"/>
          <a:endParaRPr lang="en-US" sz="110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304800</xdr:colOff>
      <xdr:row>11</xdr:row>
      <xdr:rowOff>742950</xdr:rowOff>
    </xdr:from>
    <xdr:to>
      <xdr:col>9</xdr:col>
      <xdr:colOff>1059030</xdr:colOff>
      <xdr:row>15</xdr:row>
      <xdr:rowOff>804185</xdr:rowOff>
    </xdr:to>
    <xdr:sp macro="" textlink="">
      <xdr:nvSpPr>
        <xdr:cNvPr id="8" name="תיבת טקסט 7" descr="כתובת&#10;עיר מיקוד&#10;&#10;טלפון&#10;פקס&#10;דואר אלקטרוני&#10;אתר&#10;" title="בלוק כתובת"/>
        <xdr:cNvSpPr txBox="1"/>
      </xdr:nvSpPr>
      <xdr:spPr>
        <a:xfrm>
          <a:off x="8839200" y="5648325"/>
          <a:ext cx="1935330" cy="2080535"/>
        </a:xfrm>
        <a:prstGeom prst="rect">
          <a:avLst/>
        </a:prstGeom>
        <a:noFill/>
        <a:ln w="38100" cap="sq">
          <a:solidFill>
            <a:schemeClr val="accent5">
              <a:lumMod val="20000"/>
              <a:lumOff val="80000"/>
            </a:schemeClr>
          </a:solidFill>
          <a:miter lim="800000"/>
        </a:ln>
        <a:effectLst/>
        <a:scene3d>
          <a:camera prst="orthographicFront"/>
          <a:lightRig rig="twoPt" dir="t">
            <a:rot lat="0" lon="0" rev="7200000"/>
          </a:lightRig>
        </a:scene3d>
        <a:sp3d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182880" rIns="182880" rtlCol="0" anchor="ctr" anchorCtr="0"/>
        <a:lstStyle/>
        <a:p>
          <a:pPr marL="0" marR="0" lvl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he-IL" sz="1200" b="0" i="0" u="none" strike="noStrike" kern="0" cap="none" spc="0" normalizeH="0" baseline="0" noProof="0">
              <a:ln>
                <a:noFill/>
              </a:ln>
              <a:solidFill>
                <a:srgbClr val="A19574"/>
              </a:solidFill>
              <a:effectLst/>
              <a:uLnTx/>
              <a:uFillTx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הכתובת שלך כאן</a:t>
          </a:r>
        </a:p>
        <a:p>
          <a:pPr marL="0" marR="0" lvl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he-IL" sz="1200" b="0" i="0" u="none" strike="noStrike" kern="0" cap="none" spc="0" normalizeH="0" baseline="0" noProof="0">
              <a:ln>
                <a:noFill/>
              </a:ln>
              <a:solidFill>
                <a:srgbClr val="A19574"/>
              </a:solidFill>
              <a:effectLst/>
              <a:uLnTx/>
              <a:uFillTx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עיר מיקוד</a:t>
          </a:r>
        </a:p>
        <a:p>
          <a:pPr marL="0" marR="0" lvl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he-IL" sz="1200" b="0" i="0" u="none" strike="noStrike" kern="0" cap="none" spc="0" normalizeH="0" baseline="0" noProof="0">
            <a:ln>
              <a:noFill/>
            </a:ln>
            <a:solidFill>
              <a:srgbClr val="A19574"/>
            </a:solidFill>
            <a:effectLst/>
            <a:uLnTx/>
            <a:uFillTx/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pPr marL="0" marR="0" lvl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he-IL" sz="1200" b="0" i="0" u="none" strike="noStrike" kern="0" cap="none" spc="0" normalizeH="0" baseline="0" noProof="0">
              <a:ln>
                <a:noFill/>
              </a:ln>
              <a:solidFill>
                <a:srgbClr val="A19574"/>
              </a:solidFill>
              <a:effectLst/>
              <a:uLnTx/>
              <a:uFillTx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טלפון: 555.123.0123</a:t>
          </a:r>
        </a:p>
        <a:p>
          <a:pPr marL="0" marR="0" lvl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he-IL" sz="1200" b="0" i="0" u="none" strike="noStrike" kern="0" cap="none" spc="0" normalizeH="0" baseline="0" noProof="0">
              <a:ln>
                <a:noFill/>
              </a:ln>
              <a:solidFill>
                <a:srgbClr val="A19574"/>
              </a:solidFill>
              <a:effectLst/>
              <a:uLnTx/>
              <a:uFillTx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פקס: 555.123.0124</a:t>
          </a:r>
        </a:p>
        <a:p>
          <a:pPr marL="0" marR="0" lvl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pPr marL="0" marR="0" lvl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srgbClr val="C17529"/>
              </a:solidFill>
              <a:effectLst/>
              <a:uLnTx/>
              <a:uFillTx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info@example.com</a:t>
          </a:r>
        </a:p>
        <a:p>
          <a:pPr marL="0" marR="0" lvl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srgbClr val="C17529"/>
              </a:solidFill>
              <a:effectLst/>
              <a:uLnTx/>
              <a:uFillTx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www.example.com</a:t>
          </a:r>
        </a:p>
        <a:p>
          <a:pPr algn="r"/>
          <a:endParaRPr lang="en-US" sz="110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304800</xdr:colOff>
      <xdr:row>11</xdr:row>
      <xdr:rowOff>742950</xdr:rowOff>
    </xdr:from>
    <xdr:to>
      <xdr:col>9</xdr:col>
      <xdr:colOff>1059030</xdr:colOff>
      <xdr:row>15</xdr:row>
      <xdr:rowOff>804185</xdr:rowOff>
    </xdr:to>
    <xdr:sp macro="" textlink="">
      <xdr:nvSpPr>
        <xdr:cNvPr id="8" name="תיבת טקסט 7" descr="כתובת&#10;עיר מיקוד&#10;&#10;טלפון&#10;פקס&#10;דואר אלקטרוני&#10;אתר&#10;" title="בלוק כתובת"/>
        <xdr:cNvSpPr txBox="1"/>
      </xdr:nvSpPr>
      <xdr:spPr>
        <a:xfrm>
          <a:off x="8839200" y="5648325"/>
          <a:ext cx="1935330" cy="2080535"/>
        </a:xfrm>
        <a:prstGeom prst="rect">
          <a:avLst/>
        </a:prstGeom>
        <a:noFill/>
        <a:ln w="38100" cap="sq">
          <a:solidFill>
            <a:schemeClr val="accent5">
              <a:lumMod val="20000"/>
              <a:lumOff val="80000"/>
            </a:schemeClr>
          </a:solidFill>
          <a:miter lim="800000"/>
        </a:ln>
        <a:effectLst/>
        <a:scene3d>
          <a:camera prst="orthographicFront"/>
          <a:lightRig rig="twoPt" dir="t">
            <a:rot lat="0" lon="0" rev="7200000"/>
          </a:lightRig>
        </a:scene3d>
        <a:sp3d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182880" rIns="182880" rtlCol="0" anchor="ctr" anchorCtr="0"/>
        <a:lstStyle/>
        <a:p>
          <a:pPr marL="0" marR="0" lvl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he-IL" sz="1200" b="0" i="0" u="none" strike="noStrike" kern="0" cap="none" spc="0" normalizeH="0" baseline="0" noProof="0">
              <a:ln>
                <a:noFill/>
              </a:ln>
              <a:solidFill>
                <a:srgbClr val="A19574"/>
              </a:solidFill>
              <a:effectLst/>
              <a:uLnTx/>
              <a:uFillTx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הכתובת שלך כאן</a:t>
          </a:r>
        </a:p>
        <a:p>
          <a:pPr marL="0" marR="0" lvl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he-IL" sz="1200" b="0" i="0" u="none" strike="noStrike" kern="0" cap="none" spc="0" normalizeH="0" baseline="0" noProof="0">
              <a:ln>
                <a:noFill/>
              </a:ln>
              <a:solidFill>
                <a:srgbClr val="A19574"/>
              </a:solidFill>
              <a:effectLst/>
              <a:uLnTx/>
              <a:uFillTx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עיר מיקוד</a:t>
          </a:r>
        </a:p>
        <a:p>
          <a:pPr marL="0" marR="0" lvl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he-IL" sz="1200" b="0" i="0" u="none" strike="noStrike" kern="0" cap="none" spc="0" normalizeH="0" baseline="0" noProof="0">
            <a:ln>
              <a:noFill/>
            </a:ln>
            <a:solidFill>
              <a:srgbClr val="A19574"/>
            </a:solidFill>
            <a:effectLst/>
            <a:uLnTx/>
            <a:uFillTx/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pPr marL="0" marR="0" lvl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he-IL" sz="1200" b="0" i="0" u="none" strike="noStrike" kern="0" cap="none" spc="0" normalizeH="0" baseline="0" noProof="0">
              <a:ln>
                <a:noFill/>
              </a:ln>
              <a:solidFill>
                <a:srgbClr val="A19574"/>
              </a:solidFill>
              <a:effectLst/>
              <a:uLnTx/>
              <a:uFillTx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טלפון: 555.123.0123</a:t>
          </a:r>
        </a:p>
        <a:p>
          <a:pPr marL="0" marR="0" lvl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he-IL" sz="1200" b="0" i="0" u="none" strike="noStrike" kern="0" cap="none" spc="0" normalizeH="0" baseline="0" noProof="0">
              <a:ln>
                <a:noFill/>
              </a:ln>
              <a:solidFill>
                <a:srgbClr val="A19574"/>
              </a:solidFill>
              <a:effectLst/>
              <a:uLnTx/>
              <a:uFillTx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פקס: 555.123.0124</a:t>
          </a:r>
        </a:p>
        <a:p>
          <a:pPr marL="0" marR="0" lvl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pPr marL="0" marR="0" lvl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srgbClr val="C17529"/>
              </a:solidFill>
              <a:effectLst/>
              <a:uLnTx/>
              <a:uFillTx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info@example.com</a:t>
          </a:r>
        </a:p>
        <a:p>
          <a:pPr marL="0" marR="0" lvl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srgbClr val="C17529"/>
              </a:solidFill>
              <a:effectLst/>
              <a:uLnTx/>
              <a:uFillTx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www.example.com</a:t>
          </a:r>
        </a:p>
        <a:p>
          <a:pPr algn="r"/>
          <a:endParaRPr lang="en-US" sz="110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314325</xdr:colOff>
      <xdr:row>11</xdr:row>
      <xdr:rowOff>742950</xdr:rowOff>
    </xdr:from>
    <xdr:to>
      <xdr:col>9</xdr:col>
      <xdr:colOff>1068555</xdr:colOff>
      <xdr:row>15</xdr:row>
      <xdr:rowOff>804185</xdr:rowOff>
    </xdr:to>
    <xdr:sp macro="" textlink="">
      <xdr:nvSpPr>
        <xdr:cNvPr id="8" name="תיבת טקסט 7" descr="כתובת&#10;עיר מיקוד&#10;&#10;טלפון&#10;פקס&#10;דואר אלקטרוני&#10;אתר&#10;" title="בלוק כתובת"/>
        <xdr:cNvSpPr txBox="1"/>
      </xdr:nvSpPr>
      <xdr:spPr>
        <a:xfrm>
          <a:off x="8848725" y="5648325"/>
          <a:ext cx="1935330" cy="2080535"/>
        </a:xfrm>
        <a:prstGeom prst="rect">
          <a:avLst/>
        </a:prstGeom>
        <a:noFill/>
        <a:ln w="38100" cap="sq">
          <a:solidFill>
            <a:schemeClr val="accent5">
              <a:lumMod val="20000"/>
              <a:lumOff val="80000"/>
            </a:schemeClr>
          </a:solidFill>
          <a:miter lim="800000"/>
        </a:ln>
        <a:effectLst/>
        <a:scene3d>
          <a:camera prst="orthographicFront"/>
          <a:lightRig rig="twoPt" dir="t">
            <a:rot lat="0" lon="0" rev="7200000"/>
          </a:lightRig>
        </a:scene3d>
        <a:sp3d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182880" rIns="182880" rtlCol="0" anchor="ctr" anchorCtr="0"/>
        <a:lstStyle/>
        <a:p>
          <a:pPr marL="0" marR="0" lvl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he-IL" sz="1200" b="0" i="0" u="none" strike="noStrike" kern="0" cap="none" spc="0" normalizeH="0" baseline="0" noProof="0">
              <a:ln>
                <a:noFill/>
              </a:ln>
              <a:solidFill>
                <a:srgbClr val="A19574"/>
              </a:solidFill>
              <a:effectLst/>
              <a:uLnTx/>
              <a:uFillTx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הכתובת שלך כאן</a:t>
          </a:r>
        </a:p>
        <a:p>
          <a:pPr marL="0" marR="0" lvl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he-IL" sz="1200" b="0" i="0" u="none" strike="noStrike" kern="0" cap="none" spc="0" normalizeH="0" baseline="0" noProof="0">
              <a:ln>
                <a:noFill/>
              </a:ln>
              <a:solidFill>
                <a:srgbClr val="A19574"/>
              </a:solidFill>
              <a:effectLst/>
              <a:uLnTx/>
              <a:uFillTx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עיר מיקוד</a:t>
          </a:r>
        </a:p>
        <a:p>
          <a:pPr marL="0" marR="0" lvl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he-IL" sz="1200" b="0" i="0" u="none" strike="noStrike" kern="0" cap="none" spc="0" normalizeH="0" baseline="0" noProof="0">
            <a:ln>
              <a:noFill/>
            </a:ln>
            <a:solidFill>
              <a:srgbClr val="A19574"/>
            </a:solidFill>
            <a:effectLst/>
            <a:uLnTx/>
            <a:uFillTx/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pPr marL="0" marR="0" lvl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he-IL" sz="1200" b="0" i="0" u="none" strike="noStrike" kern="0" cap="none" spc="0" normalizeH="0" baseline="0" noProof="0">
              <a:ln>
                <a:noFill/>
              </a:ln>
              <a:solidFill>
                <a:srgbClr val="A19574"/>
              </a:solidFill>
              <a:effectLst/>
              <a:uLnTx/>
              <a:uFillTx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טלפון: 555.123.0123</a:t>
          </a:r>
        </a:p>
        <a:p>
          <a:pPr marL="0" marR="0" lvl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he-IL" sz="1200" b="0" i="0" u="none" strike="noStrike" kern="0" cap="none" spc="0" normalizeH="0" baseline="0" noProof="0">
              <a:ln>
                <a:noFill/>
              </a:ln>
              <a:solidFill>
                <a:srgbClr val="A19574"/>
              </a:solidFill>
              <a:effectLst/>
              <a:uLnTx/>
              <a:uFillTx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פקס: 555.123.0124</a:t>
          </a:r>
        </a:p>
        <a:p>
          <a:pPr marL="0" marR="0" lvl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pPr marL="0" marR="0" lvl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srgbClr val="C17529"/>
              </a:solidFill>
              <a:effectLst/>
              <a:uLnTx/>
              <a:uFillTx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info@example.com</a:t>
          </a:r>
        </a:p>
        <a:p>
          <a:pPr marL="0" marR="0" lvl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srgbClr val="C17529"/>
              </a:solidFill>
              <a:effectLst/>
              <a:uLnTx/>
              <a:uFillTx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www.example.com</a:t>
          </a:r>
        </a:p>
        <a:p>
          <a:pPr algn="r"/>
          <a:endParaRPr lang="en-US" sz="110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304800</xdr:colOff>
      <xdr:row>11</xdr:row>
      <xdr:rowOff>742950</xdr:rowOff>
    </xdr:from>
    <xdr:to>
      <xdr:col>9</xdr:col>
      <xdr:colOff>1059030</xdr:colOff>
      <xdr:row>15</xdr:row>
      <xdr:rowOff>804185</xdr:rowOff>
    </xdr:to>
    <xdr:sp macro="" textlink="">
      <xdr:nvSpPr>
        <xdr:cNvPr id="8" name="תיבת טקסט 7" descr="כתובת&#10;עיר מיקוד&#10;&#10;טלפון&#10;פקס&#10;דואר אלקטרוני&#10;אתר&#10;" title="בלוק כתובת"/>
        <xdr:cNvSpPr txBox="1"/>
      </xdr:nvSpPr>
      <xdr:spPr>
        <a:xfrm>
          <a:off x="8839200" y="5648325"/>
          <a:ext cx="1935330" cy="2080535"/>
        </a:xfrm>
        <a:prstGeom prst="rect">
          <a:avLst/>
        </a:prstGeom>
        <a:noFill/>
        <a:ln w="38100" cap="sq">
          <a:solidFill>
            <a:schemeClr val="accent5">
              <a:lumMod val="20000"/>
              <a:lumOff val="80000"/>
            </a:schemeClr>
          </a:solidFill>
          <a:miter lim="800000"/>
        </a:ln>
        <a:effectLst/>
        <a:scene3d>
          <a:camera prst="orthographicFront"/>
          <a:lightRig rig="twoPt" dir="t">
            <a:rot lat="0" lon="0" rev="7200000"/>
          </a:lightRig>
        </a:scene3d>
        <a:sp3d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182880" rIns="182880" rtlCol="0" anchor="ctr" anchorCtr="0"/>
        <a:lstStyle/>
        <a:p>
          <a:pPr marL="0" marR="0" lvl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he-IL" sz="1200" b="0" i="0" u="none" strike="noStrike" kern="0" cap="none" spc="0" normalizeH="0" baseline="0" noProof="0">
              <a:ln>
                <a:noFill/>
              </a:ln>
              <a:solidFill>
                <a:srgbClr val="A19574"/>
              </a:solidFill>
              <a:effectLst/>
              <a:uLnTx/>
              <a:uFillTx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הכתובת שלך כאן</a:t>
          </a:r>
        </a:p>
        <a:p>
          <a:pPr marL="0" marR="0" lvl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he-IL" sz="1200" b="0" i="0" u="none" strike="noStrike" kern="0" cap="none" spc="0" normalizeH="0" baseline="0" noProof="0">
              <a:ln>
                <a:noFill/>
              </a:ln>
              <a:solidFill>
                <a:srgbClr val="A19574"/>
              </a:solidFill>
              <a:effectLst/>
              <a:uLnTx/>
              <a:uFillTx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עיר מיקוד</a:t>
          </a:r>
        </a:p>
        <a:p>
          <a:pPr marL="0" marR="0" lvl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he-IL" sz="1200" b="0" i="0" u="none" strike="noStrike" kern="0" cap="none" spc="0" normalizeH="0" baseline="0" noProof="0">
            <a:ln>
              <a:noFill/>
            </a:ln>
            <a:solidFill>
              <a:srgbClr val="A19574"/>
            </a:solidFill>
            <a:effectLst/>
            <a:uLnTx/>
            <a:uFillTx/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pPr marL="0" marR="0" lvl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he-IL" sz="1200" b="0" i="0" u="none" strike="noStrike" kern="0" cap="none" spc="0" normalizeH="0" baseline="0" noProof="0">
              <a:ln>
                <a:noFill/>
              </a:ln>
              <a:solidFill>
                <a:srgbClr val="A19574"/>
              </a:solidFill>
              <a:effectLst/>
              <a:uLnTx/>
              <a:uFillTx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טלפון: 555.123.0123</a:t>
          </a:r>
        </a:p>
        <a:p>
          <a:pPr marL="0" marR="0" lvl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he-IL" sz="1200" b="0" i="0" u="none" strike="noStrike" kern="0" cap="none" spc="0" normalizeH="0" baseline="0" noProof="0">
              <a:ln>
                <a:noFill/>
              </a:ln>
              <a:solidFill>
                <a:srgbClr val="A19574"/>
              </a:solidFill>
              <a:effectLst/>
              <a:uLnTx/>
              <a:uFillTx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פקס: 555.123.0124</a:t>
          </a:r>
        </a:p>
        <a:p>
          <a:pPr marL="0" marR="0" lvl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pPr marL="0" marR="0" lvl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srgbClr val="C17529"/>
              </a:solidFill>
              <a:effectLst/>
              <a:uLnTx/>
              <a:uFillTx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info@example.com</a:t>
          </a:r>
        </a:p>
        <a:p>
          <a:pPr marL="0" marR="0" lvl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srgbClr val="C17529"/>
              </a:solidFill>
              <a:effectLst/>
              <a:uLnTx/>
              <a:uFillTx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www.example.com</a:t>
          </a:r>
        </a:p>
        <a:p>
          <a:pPr algn="r"/>
          <a:endParaRPr lang="en-US" sz="110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/>
  </xdr:twoCellAnchor>
</xdr:wsDr>
</file>

<file path=xl/theme/_rels/theme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rek">
  <a:themeElements>
    <a:clrScheme name="Trek">
      <a:dk1>
        <a:sysClr val="windowText" lastClr="000000"/>
      </a:dk1>
      <a:lt1>
        <a:sysClr val="window" lastClr="FFFFFF"/>
      </a:lt1>
      <a:dk2>
        <a:srgbClr val="4E3B30"/>
      </a:dk2>
      <a:lt2>
        <a:srgbClr val="FBEEC9"/>
      </a:lt2>
      <a:accent1>
        <a:srgbClr val="F0A22E"/>
      </a:accent1>
      <a:accent2>
        <a:srgbClr val="A5644E"/>
      </a:accent2>
      <a:accent3>
        <a:srgbClr val="B58B80"/>
      </a:accent3>
      <a:accent4>
        <a:srgbClr val="C3986D"/>
      </a:accent4>
      <a:accent5>
        <a:srgbClr val="A19574"/>
      </a:accent5>
      <a:accent6>
        <a:srgbClr val="C17529"/>
      </a:accent6>
      <a:hlink>
        <a:srgbClr val="AD1F1F"/>
      </a:hlink>
      <a:folHlink>
        <a:srgbClr val="FFC42F"/>
      </a:folHlink>
    </a:clrScheme>
    <a:fontScheme name="Custom 1">
      <a:majorFont>
        <a:latin typeface="Georgia"/>
        <a:ea typeface=""/>
        <a:cs typeface=""/>
      </a:majorFont>
      <a:minorFont>
        <a:latin typeface="Cambria"/>
        <a:ea typeface=""/>
        <a:cs typeface=""/>
      </a:minorFont>
    </a:fontScheme>
    <a:fmtScheme name="Trek">
      <a:fillStyleLst>
        <a:solidFill>
          <a:schemeClr val="phClr"/>
        </a:solidFill>
        <a:gradFill rotWithShape="1">
          <a:gsLst>
            <a:gs pos="0">
              <a:schemeClr val="phClr">
                <a:tint val="30000"/>
                <a:satMod val="250000"/>
              </a:schemeClr>
            </a:gs>
            <a:gs pos="72000">
              <a:schemeClr val="phClr">
                <a:tint val="75000"/>
                <a:satMod val="210000"/>
              </a:schemeClr>
            </a:gs>
            <a:gs pos="100000">
              <a:schemeClr val="phClr">
                <a:tint val="85000"/>
                <a:satMod val="210000"/>
              </a:schemeClr>
            </a:gs>
          </a:gsLst>
          <a:lin ang="5400000" scaled="1"/>
        </a:gradFill>
        <a:gradFill rotWithShape="1">
          <a:gsLst>
            <a:gs pos="0">
              <a:schemeClr val="phClr">
                <a:tint val="75000"/>
                <a:shade val="85000"/>
                <a:satMod val="230000"/>
              </a:schemeClr>
            </a:gs>
            <a:gs pos="25000">
              <a:schemeClr val="phClr">
                <a:tint val="90000"/>
                <a:shade val="70000"/>
                <a:satMod val="220000"/>
              </a:schemeClr>
            </a:gs>
            <a:gs pos="50000">
              <a:schemeClr val="phClr">
                <a:tint val="90000"/>
                <a:shade val="58000"/>
                <a:satMod val="225000"/>
              </a:schemeClr>
            </a:gs>
            <a:gs pos="65000">
              <a:schemeClr val="phClr">
                <a:tint val="90000"/>
                <a:shade val="58000"/>
                <a:satMod val="225000"/>
              </a:schemeClr>
            </a:gs>
            <a:gs pos="80000">
              <a:schemeClr val="phClr">
                <a:tint val="90000"/>
                <a:shade val="69000"/>
                <a:satMod val="220000"/>
              </a:schemeClr>
            </a:gs>
            <a:gs pos="100000">
              <a:schemeClr val="phClr">
                <a:tint val="77000"/>
                <a:shade val="80000"/>
                <a:satMod val="230000"/>
              </a:schemeClr>
            </a:gs>
          </a:gsLst>
          <a:lin ang="5400000" scaled="1"/>
        </a:gradFill>
      </a:fillStyleLst>
      <a:lnStyleLst>
        <a:ln w="10000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76200" dist="50800" dir="5400000" rotWithShape="0">
              <a:srgbClr val="4E3B30">
                <a:alpha val="60000"/>
              </a:srgbClr>
            </a:outerShdw>
          </a:effectLst>
        </a:effectStyle>
        <a:effectStyle>
          <a:effectLst>
            <a:outerShdw blurRad="76200" dist="50800" dir="5400000" rotWithShape="0">
              <a:srgbClr val="4E3B3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threePt" dir="tl">
              <a:rot lat="0" lon="0" rev="0"/>
            </a:lightRig>
          </a:scene3d>
          <a:sp3d prstMaterial="metal">
            <a:bevelT w="10000" h="10000"/>
          </a:sp3d>
        </a:effectStyle>
        <a:effectStyle>
          <a:effectLst>
            <a:outerShdw blurRad="76200" dist="50800" dir="5400000" rotWithShape="0">
              <a:srgbClr val="4E3B30">
                <a:alpha val="60000"/>
              </a:srgbClr>
            </a:outerShdw>
          </a:effectLst>
          <a:scene3d>
            <a:camera prst="obliqueTopLeft" fov="600000">
              <a:rot lat="0" lon="0" rev="0"/>
            </a:camera>
            <a:lightRig rig="balanced" dir="t">
              <a:rot lat="0" lon="0" rev="19200000"/>
            </a:lightRig>
          </a:scene3d>
          <a:sp3d contourW="12700" prstMaterial="matte">
            <a:bevelT w="60000" h="50800"/>
            <a:contourClr>
              <a:schemeClr val="phClr">
                <a:shade val="60000"/>
                <a:satMod val="110000"/>
              </a:schemeClr>
            </a:contourClr>
          </a:sp3d>
        </a:effectStyle>
      </a:effectStyleLst>
      <a:bgFillStyleLst>
        <a:solidFill>
          <a:schemeClr val="phClr"/>
        </a:solidFill>
        <a:blipFill>
          <a:blip xmlns:r="http://schemas.openxmlformats.org/officeDocument/2006/relationships" r:embed="rId1">
            <a:duotone>
              <a:schemeClr val="phClr">
                <a:shade val="90000"/>
                <a:satMod val="150000"/>
              </a:schemeClr>
              <a:schemeClr val="phClr">
                <a:tint val="88000"/>
                <a:satMod val="105000"/>
              </a:schemeClr>
            </a:duotone>
          </a:blip>
          <a:tile tx="0" ty="0" sx="95000" sy="95000" flip="none" algn="t"/>
        </a:blipFill>
        <a:blipFill>
          <a:blip xmlns:r="http://schemas.openxmlformats.org/officeDocument/2006/relationships" r:embed="rId2">
            <a:duotone>
              <a:schemeClr val="phClr">
                <a:shade val="30000"/>
                <a:satMod val="455000"/>
              </a:schemeClr>
              <a:schemeClr val="phClr">
                <a:tint val="95000"/>
                <a:satMod val="120000"/>
              </a:schemeClr>
            </a:duotone>
          </a:blip>
          <a:stretch>
            <a:fillRect/>
          </a:stretch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theme="0" tint="-0.499984740745262"/>
    <pageSetUpPr fitToPage="1"/>
  </sheetPr>
  <dimension ref="A1:R20"/>
  <sheetViews>
    <sheetView showGridLines="0" rightToLeft="1" topLeftCell="A4" zoomScaleNormal="100" workbookViewId="0">
      <selection activeCell="B3" sqref="B3:F3"/>
    </sheetView>
  </sheetViews>
  <sheetFormatPr defaultColWidth="6.6640625" defaultRowHeight="14.25" x14ac:dyDescent="0.2"/>
  <cols>
    <col min="1" max="1" width="3.109375" style="1" customWidth="1"/>
    <col min="2" max="9" width="13.77734375" style="1" customWidth="1"/>
    <col min="10" max="10" width="12.6640625" style="1" customWidth="1"/>
    <col min="11" max="11" width="12.44140625" style="1" customWidth="1"/>
    <col min="12" max="12" width="11.77734375" style="1" customWidth="1"/>
    <col min="13" max="13" width="11.33203125" style="1" customWidth="1"/>
    <col min="14" max="16384" width="6.6640625" style="1"/>
  </cols>
  <sheetData>
    <row r="1" spans="1:18" ht="14.25" customHeight="1" x14ac:dyDescent="0.2">
      <c r="K1" s="2" t="s">
        <v>7</v>
      </c>
    </row>
    <row r="2" spans="1:18" ht="30" customHeight="1" x14ac:dyDescent="0.2">
      <c r="A2" s="3"/>
      <c r="B2" s="4"/>
      <c r="C2" s="4"/>
      <c r="D2" s="4"/>
      <c r="E2" s="4"/>
      <c r="F2" s="4"/>
      <c r="G2" s="4"/>
      <c r="H2" s="4"/>
      <c r="I2" s="4"/>
      <c r="J2" s="4"/>
      <c r="K2" s="5">
        <v>2017</v>
      </c>
    </row>
    <row r="3" spans="1:18" ht="62.25" customHeight="1" x14ac:dyDescent="0.2">
      <c r="A3" s="6"/>
      <c r="B3" s="33" t="str">
        <f>UPPER(TEXT(DATE(CalendarYear,1,1),"mmmm yyyy"))</f>
        <v>ינואר 2017</v>
      </c>
      <c r="C3" s="33"/>
      <c r="D3" s="33"/>
      <c r="E3" s="33"/>
      <c r="F3" s="33"/>
    </row>
    <row r="4" spans="1:18" s="6" customFormat="1" ht="26.25" customHeight="1" x14ac:dyDescent="0.2">
      <c r="A4" s="26"/>
      <c r="B4" s="7" t="s">
        <v>6</v>
      </c>
      <c r="C4" s="8" t="s">
        <v>0</v>
      </c>
      <c r="D4" s="8" t="s">
        <v>1</v>
      </c>
      <c r="E4" s="8" t="s">
        <v>2</v>
      </c>
      <c r="F4" s="8" t="s">
        <v>3</v>
      </c>
      <c r="G4" s="8" t="s">
        <v>4</v>
      </c>
      <c r="H4" s="9" t="s">
        <v>5</v>
      </c>
      <c r="I4" s="1"/>
      <c r="J4" s="1"/>
      <c r="L4" s="1"/>
      <c r="M4" s="1"/>
      <c r="N4" s="1"/>
      <c r="O4" s="1"/>
      <c r="P4" s="1"/>
      <c r="Q4" s="1"/>
      <c r="R4" s="1"/>
    </row>
    <row r="5" spans="1:18" s="6" customFormat="1" ht="15" customHeight="1" x14ac:dyDescent="0.2">
      <c r="A5" s="26"/>
      <c r="B5" s="25">
        <f>IF(DAY(JanSun1)=1,"",IF(AND(YEAR(JanSun1+1)=CalendarYear,MONTH(JanSun1+1)=1),JanSun1+1,""))</f>
        <v>42736</v>
      </c>
      <c r="C5" s="11">
        <f>IF(DAY(JanSun1)=1,"",IF(AND(YEAR(JanSun1+2)=CalendarYear,MONTH(JanSun1+2)=1),JanSun1+2,""))</f>
        <v>42737</v>
      </c>
      <c r="D5" s="11">
        <f>IF(DAY(JanSun1)=1,"",IF(AND(YEAR(JanSun1+3)=CalendarYear,MONTH(JanSun1+3)=1),JanSun1+3,""))</f>
        <v>42738</v>
      </c>
      <c r="E5" s="11">
        <f>IF(DAY(JanSun1)=1,"",IF(AND(YEAR(JanSun1+4)=CalendarYear,MONTH(JanSun1+4)=1),JanSun1+4,""))</f>
        <v>42739</v>
      </c>
      <c r="F5" s="11">
        <f>IF(DAY(JanSun1)=1,"",IF(AND(YEAR(JanSun1+5)=CalendarYear,MONTH(JanSun1+5)=1),JanSun1+5,""))</f>
        <v>42740</v>
      </c>
      <c r="G5" s="11">
        <f>IF(DAY(JanSun1)=1,"",IF(AND(YEAR(JanSun1+6)=CalendarYear,MONTH(JanSun1+6)=1),JanSun1+6,""))</f>
        <v>42741</v>
      </c>
      <c r="H5" s="11">
        <f>IF(DAY(JanSun1)=1,IF(AND(YEAR(JanSun1)=CalendarYear,MONTH(JanSun1)=1),JanSun1,""),IF(AND(YEAR(JanSun1+7)=CalendarYear,MONTH(JanSun1+7)=1),JanSun1+7,""))</f>
        <v>42742</v>
      </c>
      <c r="I5" s="12"/>
      <c r="K5" s="1"/>
      <c r="L5" s="1"/>
      <c r="M5" s="1"/>
      <c r="Q5" s="13"/>
      <c r="R5" s="1"/>
    </row>
    <row r="6" spans="1:18" s="13" customFormat="1" ht="64.5" customHeight="1" x14ac:dyDescent="0.2">
      <c r="A6" s="6"/>
      <c r="B6" s="14"/>
      <c r="C6" s="14"/>
      <c r="D6" s="14"/>
      <c r="E6" s="14"/>
      <c r="F6" s="14"/>
      <c r="G6" s="15"/>
      <c r="H6" s="15"/>
      <c r="I6" s="12"/>
    </row>
    <row r="7" spans="1:18" ht="15" customHeight="1" x14ac:dyDescent="0.2">
      <c r="A7" s="6"/>
      <c r="B7" s="16">
        <f>IF(DAY(JanSun1)=1,IF(AND(YEAR(JanSun1+1)=CalendarYear,MONTH(JanSun1+1)=1),JanSun1+1,""),IF(AND(YEAR(JanSun1+8)=CalendarYear,MONTH(JanSun1+8)=1),JanSun1+8,""))</f>
        <v>42743</v>
      </c>
      <c r="C7" s="16">
        <f>IF(DAY(JanSun1)=1,IF(AND(YEAR(JanSun1+2)=CalendarYear,MONTH(JanSun1+2)=1),JanSun1+2,""),IF(AND(YEAR(JanSun1+9)=CalendarYear,MONTH(JanSun1+9)=1),JanSun1+9,""))</f>
        <v>42744</v>
      </c>
      <c r="D7" s="16">
        <f>IF(DAY(JanSun1)=1,IF(AND(YEAR(JanSun1+3)=CalendarYear,MONTH(JanSun1+3)=1),JanSun1+3,""),IF(AND(YEAR(JanSun1+10)=CalendarYear,MONTH(JanSun1+10)=1),JanSun1+10,""))</f>
        <v>42745</v>
      </c>
      <c r="E7" s="16">
        <f>IF(DAY(JanSun1)=1,IF(AND(YEAR(JanSun1+4)=CalendarYear,MONTH(JanSun1+4)=1),JanSun1+4,""),IF(AND(YEAR(JanSun1+11)=CalendarYear,MONTH(JanSun1+11)=1),JanSun1+11,""))</f>
        <v>42746</v>
      </c>
      <c r="F7" s="16">
        <f>IF(DAY(JanSun1)=1,IF(AND(YEAR(JanSun1+5)=CalendarYear,MONTH(JanSun1+5)=1),JanSun1+5,""),IF(AND(YEAR(JanSun1+12)=CalendarYear,MONTH(JanSun1+12)=1),JanSun1+12,""))</f>
        <v>42747</v>
      </c>
      <c r="G7" s="16">
        <f>IF(DAY(JanSun1)=1,IF(AND(YEAR(JanSun1+6)=CalendarYear,MONTH(JanSun1+6)=1),JanSun1+6,""),IF(AND(YEAR(JanSun1+13)=CalendarYear,MONTH(JanSun1+13)=1),JanSun1+13,""))</f>
        <v>42748</v>
      </c>
      <c r="H7" s="16">
        <f>IF(DAY(JanSun1)=1,IF(AND(YEAR(JanSun1+7)=CalendarYear,MONTH(JanSun1+7)=1),JanSun1+7,""),IF(AND(YEAR(JanSun1+14)=CalendarYear,MONTH(JanSun1+14)=1),JanSun1+14,""))</f>
        <v>42749</v>
      </c>
      <c r="I7" s="12"/>
    </row>
    <row r="8" spans="1:18" ht="64.5" customHeight="1" x14ac:dyDescent="0.2">
      <c r="A8" s="6"/>
      <c r="B8" s="17"/>
      <c r="C8" s="17"/>
      <c r="D8" s="17"/>
      <c r="E8" s="17"/>
      <c r="F8" s="17"/>
      <c r="G8" s="18"/>
      <c r="H8" s="18"/>
      <c r="I8" s="12"/>
    </row>
    <row r="9" spans="1:18" ht="15" customHeight="1" x14ac:dyDescent="0.2">
      <c r="A9" s="6"/>
      <c r="B9" s="19">
        <f>IF(DAY(JanSun1)=1,IF(AND(YEAR(JanSun1+8)=CalendarYear,MONTH(JanSun1+8)=1),JanSun1+8,""),IF(AND(YEAR(JanSun1+15)=CalendarYear,MONTH(JanSun1+15)=1),JanSun1+15,""))</f>
        <v>42750</v>
      </c>
      <c r="C9" s="19">
        <f>IF(DAY(JanSun1)=1,IF(AND(YEAR(JanSun1+9)=CalendarYear,MONTH(JanSun1+9)=1),JanSun1+9,""),IF(AND(YEAR(JanSun1+16)=CalendarYear,MONTH(JanSun1+16)=1),JanSun1+16,""))</f>
        <v>42751</v>
      </c>
      <c r="D9" s="19">
        <f>IF(DAY(JanSun1)=1,IF(AND(YEAR(JanSun1+10)=CalendarYear,MONTH(JanSun1+10)=1),JanSun1+10,""),IF(AND(YEAR(JanSun1+17)=CalendarYear,MONTH(JanSun1+17)=1),JanSun1+17,""))</f>
        <v>42752</v>
      </c>
      <c r="E9" s="19">
        <f>IF(DAY(JanSun1)=1,IF(AND(YEAR(JanSun1+11)=CalendarYear,MONTH(JanSun1+11)=1),JanSun1+11,""),IF(AND(YEAR(JanSun1+18)=CalendarYear,MONTH(JanSun1+18)=1),JanSun1+18,""))</f>
        <v>42753</v>
      </c>
      <c r="F9" s="19">
        <f>IF(DAY(JanSun1)=1,IF(AND(YEAR(JanSun1+12)=CalendarYear,MONTH(JanSun1+12)=1),JanSun1+12,""),IF(AND(YEAR(JanSun1+19)=CalendarYear,MONTH(JanSun1+19)=1),JanSun1+19,""))</f>
        <v>42754</v>
      </c>
      <c r="G9" s="19">
        <f>IF(DAY(JanSun1)=1,IF(AND(YEAR(JanSun1+13)=CalendarYear,MONTH(JanSun1+13)=1),JanSun1+13,""),IF(AND(YEAR(JanSun1+20)=CalendarYear,MONTH(JanSun1+20)=1),JanSun1+20,""))</f>
        <v>42755</v>
      </c>
      <c r="H9" s="19">
        <f>IF(DAY(JanSun1)=1,IF(AND(YEAR(JanSun1+14)=CalendarYear,MONTH(JanSun1+14)=1),JanSun1+14,""),IF(AND(YEAR(JanSun1+21)=CalendarYear,MONTH(JanSun1+21)=1),JanSun1+21,""))</f>
        <v>42756</v>
      </c>
      <c r="I9" s="12"/>
    </row>
    <row r="10" spans="1:18" ht="64.5" customHeight="1" x14ac:dyDescent="0.2">
      <c r="A10" s="6"/>
      <c r="B10" s="14"/>
      <c r="C10" s="14"/>
      <c r="D10" s="14"/>
      <c r="E10" s="14"/>
      <c r="F10" s="14"/>
      <c r="G10" s="15"/>
      <c r="H10" s="15"/>
      <c r="I10" s="12"/>
    </row>
    <row r="11" spans="1:18" ht="15" customHeight="1" x14ac:dyDescent="0.2">
      <c r="A11" s="6"/>
      <c r="B11" s="20">
        <f>IF(DAY(JanSun1)=1,IF(AND(YEAR(JanSun1+15)=CalendarYear,MONTH(JanSun1+15)=1),JanSun1+15,""),IF(AND(YEAR(JanSun1+22)=CalendarYear,MONTH(JanSun1+22)=1),JanSun1+22,""))</f>
        <v>42757</v>
      </c>
      <c r="C11" s="20">
        <f>IF(DAY(JanSun1)=1,IF(AND(YEAR(JanSun1+16)=CalendarYear,MONTH(JanSun1+16)=1),JanSun1+16,""),IF(AND(YEAR(JanSun1+23)=CalendarYear,MONTH(JanSun1+23)=1),JanSun1+23,""))</f>
        <v>42758</v>
      </c>
      <c r="D11" s="20">
        <f>IF(DAY(JanSun1)=1,IF(AND(YEAR(JanSun1+17)=CalendarYear,MONTH(JanSun1+17)=1),JanSun1+17,""),IF(AND(YEAR(JanSun1+24)=CalendarYear,MONTH(JanSun1+24)=1),JanSun1+24,""))</f>
        <v>42759</v>
      </c>
      <c r="E11" s="20">
        <f>IF(DAY(JanSun1)=1,IF(AND(YEAR(JanSun1+18)=CalendarYear,MONTH(JanSun1+18)=1),JanSun1+18,""),IF(AND(YEAR(JanSun1+25)=CalendarYear,MONTH(JanSun1+25)=1),JanSun1+25,""))</f>
        <v>42760</v>
      </c>
      <c r="F11" s="20">
        <f>IF(DAY(JanSun1)=1,IF(AND(YEAR(JanSun1+19)=CalendarYear,MONTH(JanSun1+19)=1),JanSun1+19,""),IF(AND(YEAR(JanSun1+26)=CalendarYear,MONTH(JanSun1+26)=1),JanSun1+26,""))</f>
        <v>42761</v>
      </c>
      <c r="G11" s="20">
        <f>IF(DAY(JanSun1)=1,IF(AND(YEAR(JanSun1+20)=CalendarYear,MONTH(JanSun1+20)=1),JanSun1+20,""),IF(AND(YEAR(JanSun1+27)=CalendarYear,MONTH(JanSun1+27)=1),JanSun1+27,""))</f>
        <v>42762</v>
      </c>
      <c r="H11" s="20">
        <f>IF(DAY(JanSun1)=1,IF(AND(YEAR(JanSun1+21)=CalendarYear,MONTH(JanSun1+21)=1),JanSun1+21,""),IF(AND(YEAR(JanSun1+28)=CalendarYear,MONTH(JanSun1+28)=1),JanSun1+28,""))</f>
        <v>42763</v>
      </c>
      <c r="I11" s="12"/>
    </row>
    <row r="12" spans="1:18" ht="64.5" customHeight="1" x14ac:dyDescent="0.2">
      <c r="A12" s="6"/>
      <c r="B12" s="17"/>
      <c r="C12" s="17"/>
      <c r="D12" s="17"/>
      <c r="E12" s="17"/>
      <c r="F12" s="17"/>
      <c r="G12" s="18"/>
      <c r="H12" s="18"/>
      <c r="I12" s="12"/>
    </row>
    <row r="13" spans="1:18" ht="15" customHeight="1" x14ac:dyDescent="0.2">
      <c r="A13" s="6"/>
      <c r="B13" s="19">
        <f>IF(DAY(JanSun1)=1,IF(AND(YEAR(JanSun1+22)=CalendarYear,MONTH(JanSun1+22)=1),JanSun1+22,""),IF(AND(YEAR(JanSun1+29)=CalendarYear,MONTH(JanSun1+29)=1),JanSun1+29,""))</f>
        <v>42764</v>
      </c>
      <c r="C13" s="19">
        <f>IF(DAY(JanSun1)=1,IF(AND(YEAR(JanSun1+23)=CalendarYear,MONTH(JanSun1+23)=1),JanSun1+23,""),IF(AND(YEAR(JanSun1+30)=CalendarYear,MONTH(JanSun1+30)=1),JanSun1+30,""))</f>
        <v>42765</v>
      </c>
      <c r="D13" s="19">
        <f>IF(DAY(JanSun1)=1,IF(AND(YEAR(JanSun1+24)=CalendarYear,MONTH(JanSun1+24)=1),JanSun1+24,""),IF(AND(YEAR(JanSun1+31)=CalendarYear,MONTH(JanSun1+31)=1),JanSun1+31,""))</f>
        <v>42766</v>
      </c>
      <c r="E13" s="19" t="str">
        <f>IF(DAY(JanSun1)=1,IF(AND(YEAR(JanSun1+25)=CalendarYear,MONTH(JanSun1+25)=1),JanSun1+25,""),IF(AND(YEAR(JanSun1+32)=CalendarYear,MONTH(JanSun1+32)=1),JanSun1+32,""))</f>
        <v/>
      </c>
      <c r="F13" s="19" t="str">
        <f>IF(DAY(JanSun1)=1,IF(AND(YEAR(JanSun1+26)=CalendarYear,MONTH(JanSun1+26)=1),JanSun1+26,""),IF(AND(YEAR(JanSun1+33)=CalendarYear,MONTH(JanSun1+33)=1),JanSun1+33,""))</f>
        <v/>
      </c>
      <c r="G13" s="19" t="str">
        <f>IF(DAY(JanSun1)=1,IF(AND(YEAR(JanSun1+27)=CalendarYear,MONTH(JanSun1+27)=1),JanSun1+27,""),IF(AND(YEAR(JanSun1+34)=CalendarYear,MONTH(JanSun1+34)=1),JanSun1+34,""))</f>
        <v/>
      </c>
      <c r="H13" s="19" t="str">
        <f>IF(DAY(JanSun1)=1,IF(AND(YEAR(JanSun1+28)=CalendarYear,MONTH(JanSun1+28)=1),JanSun1+28,""),IF(AND(YEAR(JanSun1+35)=CalendarYear,MONTH(JanSun1+35)=1),JanSun1+35,""))</f>
        <v/>
      </c>
      <c r="I13" s="12"/>
    </row>
    <row r="14" spans="1:18" ht="64.5" customHeight="1" x14ac:dyDescent="0.2">
      <c r="A14" s="6"/>
      <c r="B14" s="14"/>
      <c r="C14" s="14"/>
      <c r="D14" s="14"/>
      <c r="E14" s="14"/>
      <c r="F14" s="14"/>
      <c r="G14" s="15"/>
      <c r="H14" s="15"/>
      <c r="I14" s="12"/>
    </row>
    <row r="15" spans="1:18" ht="15" customHeight="1" x14ac:dyDescent="0.2">
      <c r="A15" s="6"/>
      <c r="B15" s="20" t="str">
        <f>IF(DAY(JanSun1)=1,IF(AND(YEAR(JanSun1+29)=CalendarYear,MONTH(JanSun1+29)=1),JanSun1+29,""),IF(AND(YEAR(JanSun1+36)=CalendarYear,MONTH(JanSun1+36)=1),JanSun1+36,""))</f>
        <v/>
      </c>
      <c r="C15" s="21" t="str">
        <f>IF(DAY(JanSun1)=1,IF(AND(YEAR(JanSun1+30)=CalendarYear,MONTH(JanSun1+30)=1),JanSun1+30,""),IF(AND(YEAR(JanSun1+37)=CalendarYear,MONTH(JanSun1+37)=1),JanSun1+37,""))</f>
        <v/>
      </c>
      <c r="D15" s="30" t="s">
        <v>8</v>
      </c>
      <c r="E15" s="31"/>
      <c r="F15" s="31"/>
      <c r="G15" s="31"/>
      <c r="H15" s="32"/>
      <c r="I15" s="12"/>
    </row>
    <row r="16" spans="1:18" ht="64.5" customHeight="1" x14ac:dyDescent="0.2">
      <c r="A16" s="6"/>
      <c r="B16" s="17"/>
      <c r="C16" s="17"/>
      <c r="D16" s="27"/>
      <c r="E16" s="28"/>
      <c r="F16" s="28"/>
      <c r="G16" s="28"/>
      <c r="H16" s="29"/>
      <c r="I16" s="12"/>
    </row>
    <row r="17" spans="3:5" ht="17.25" customHeight="1" x14ac:dyDescent="0.2"/>
    <row r="19" spans="3:5" ht="21" customHeight="1" x14ac:dyDescent="0.2">
      <c r="C19" s="22"/>
      <c r="D19" s="23"/>
      <c r="E19" s="24"/>
    </row>
    <row r="20" spans="3:5" ht="19.5" customHeight="1" x14ac:dyDescent="0.2"/>
  </sheetData>
  <mergeCells count="3">
    <mergeCell ref="D16:H16"/>
    <mergeCell ref="D15:H15"/>
    <mergeCell ref="B3:F3"/>
  </mergeCells>
  <printOptions horizontalCentered="1" verticalCentered="1"/>
  <pageMargins left="0.2" right="0.2" top="0.25" bottom="0.25" header="0" footer="0"/>
  <pageSetup scale="93" orientation="landscape" r:id="rId1"/>
  <headerFooter scaleWithDoc="0" alignWithMargins="0"/>
  <customProperties>
    <customPr name="SheetChanged" r:id="rId2"/>
  </customProperties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5" name="תיבת טווח 2">
              <controlPr defaultSize="0" autoPict="0" altText="פקד תיבת טווח. השתמש בתיבת טווח כדי לשנות את השנה הקלנדרית או הקלד את השנה הרצויה בתא L2">
                <anchor moveWithCells="1">
                  <from>
                    <xdr:col>10</xdr:col>
                    <xdr:colOff>1047750</xdr:colOff>
                    <xdr:row>1</xdr:row>
                    <xdr:rowOff>85725</xdr:rowOff>
                  </from>
                  <to>
                    <xdr:col>11</xdr:col>
                    <xdr:colOff>114300</xdr:colOff>
                    <xdr:row>1</xdr:row>
                    <xdr:rowOff>314325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R20"/>
  <sheetViews>
    <sheetView showGridLines="0" rightToLeft="1" topLeftCell="A6" zoomScaleNormal="100" workbookViewId="0">
      <selection activeCell="D16" sqref="D16:H16"/>
    </sheetView>
  </sheetViews>
  <sheetFormatPr defaultColWidth="6.6640625" defaultRowHeight="14.25" x14ac:dyDescent="0.2"/>
  <cols>
    <col min="1" max="1" width="3.109375" style="1" customWidth="1"/>
    <col min="2" max="9" width="13.77734375" style="1" customWidth="1"/>
    <col min="10" max="10" width="12.6640625" style="1" customWidth="1"/>
    <col min="11" max="11" width="2.109375" style="1" customWidth="1"/>
    <col min="12" max="12" width="11.77734375" style="1" customWidth="1"/>
    <col min="13" max="13" width="11.33203125" style="1" customWidth="1"/>
    <col min="14" max="16384" width="6.6640625" style="1"/>
  </cols>
  <sheetData>
    <row r="1" spans="1:18" ht="14.25" customHeight="1" x14ac:dyDescent="0.2">
      <c r="A1" s="6"/>
    </row>
    <row r="2" spans="1:18" ht="30" customHeight="1" x14ac:dyDescent="0.2">
      <c r="A2" s="6"/>
      <c r="B2" s="4"/>
      <c r="C2" s="4"/>
      <c r="D2" s="4"/>
      <c r="E2" s="4"/>
      <c r="F2" s="4"/>
      <c r="G2" s="4"/>
      <c r="H2" s="4"/>
      <c r="I2" s="4"/>
      <c r="J2" s="4"/>
    </row>
    <row r="3" spans="1:18" ht="62.25" customHeight="1" x14ac:dyDescent="0.2">
      <c r="A3" s="6"/>
      <c r="B3" s="33" t="str">
        <f>UPPER(TEXT(DATE(CalendarYear,10,1),"mmmm yyyy"))</f>
        <v>אוקטובר 2017</v>
      </c>
      <c r="C3" s="33"/>
      <c r="D3" s="33"/>
      <c r="E3" s="33"/>
      <c r="F3" s="33"/>
    </row>
    <row r="4" spans="1:18" s="6" customFormat="1" ht="26.25" customHeight="1" x14ac:dyDescent="0.2">
      <c r="B4" s="7" t="s">
        <v>6</v>
      </c>
      <c r="C4" s="8" t="s">
        <v>0</v>
      </c>
      <c r="D4" s="8" t="s">
        <v>1</v>
      </c>
      <c r="E4" s="8" t="s">
        <v>2</v>
      </c>
      <c r="F4" s="8" t="s">
        <v>3</v>
      </c>
      <c r="G4" s="8" t="s">
        <v>4</v>
      </c>
      <c r="H4" s="9" t="s">
        <v>5</v>
      </c>
      <c r="I4" s="1"/>
      <c r="J4" s="1"/>
      <c r="L4" s="1"/>
      <c r="M4" s="10"/>
      <c r="Q4" s="1"/>
      <c r="R4" s="1"/>
    </row>
    <row r="5" spans="1:18" s="6" customFormat="1" ht="15" customHeight="1" x14ac:dyDescent="0.2">
      <c r="B5" s="11">
        <f>IF(DAY(OctSun1)=1,"",IF(AND(YEAR(OctSun1+1)=CalendarYear,MONTH(OctSun1+1)=10),OctSun1+1,""))</f>
        <v>43009</v>
      </c>
      <c r="C5" s="11">
        <f>IF(DAY(OctSun1)=1,"",IF(AND(YEAR(OctSun1+2)=CalendarYear,MONTH(OctSun1+2)=10),OctSun1+2,""))</f>
        <v>43010</v>
      </c>
      <c r="D5" s="11">
        <f>IF(DAY(OctSun1)=1,"",IF(AND(YEAR(OctSun1+3)=CalendarYear,MONTH(OctSun1+3)=10),OctSun1+3,""))</f>
        <v>43011</v>
      </c>
      <c r="E5" s="11">
        <f>IF(DAY(OctSun1)=1,"",IF(AND(YEAR(OctSun1+4)=CalendarYear,MONTH(OctSun1+4)=10),OctSun1+4,""))</f>
        <v>43012</v>
      </c>
      <c r="F5" s="11">
        <f>IF(DAY(OctSun1)=1,"",IF(AND(YEAR(OctSun1+5)=CalendarYear,MONTH(OctSun1+5)=10),OctSun1+5,""))</f>
        <v>43013</v>
      </c>
      <c r="G5" s="11">
        <f>IF(DAY(OctSun1)=1,"",IF(AND(YEAR(OctSun1+6)=CalendarYear,MONTH(OctSun1+6)=10),OctSun1+6,""))</f>
        <v>43014</v>
      </c>
      <c r="H5" s="11">
        <f>IF(DAY(OctSun1)=1,IF(AND(YEAR(OctSun1)=CalendarYear,MONTH(OctSun1)=10),OctSun1,""),IF(AND(YEAR(OctSun1+7)=CalendarYear,MONTH(OctSun1+7)=10),OctSun1+7,""))</f>
        <v>43015</v>
      </c>
      <c r="I5" s="12"/>
      <c r="K5" s="1"/>
      <c r="L5" s="1"/>
      <c r="M5" s="1"/>
      <c r="Q5" s="13"/>
      <c r="R5" s="1"/>
    </row>
    <row r="6" spans="1:18" s="13" customFormat="1" ht="64.5" customHeight="1" x14ac:dyDescent="0.2">
      <c r="A6" s="6"/>
      <c r="B6" s="14"/>
      <c r="C6" s="14"/>
      <c r="D6" s="14"/>
      <c r="E6" s="14"/>
      <c r="F6" s="14"/>
      <c r="G6" s="15"/>
      <c r="H6" s="15"/>
      <c r="I6" s="12"/>
    </row>
    <row r="7" spans="1:18" ht="15" customHeight="1" x14ac:dyDescent="0.2">
      <c r="A7" s="6"/>
      <c r="B7" s="16">
        <f>IF(DAY(OctSun1)=1,IF(AND(YEAR(OctSun1+1)=CalendarYear,MONTH(OctSun1+1)=10),OctSun1+1,""),IF(AND(YEAR(OctSun1+8)=CalendarYear,MONTH(OctSun1+8)=10),OctSun1+8,""))</f>
        <v>43016</v>
      </c>
      <c r="C7" s="16">
        <f>IF(DAY(OctSun1)=1,IF(AND(YEAR(OctSun1+2)=CalendarYear,MONTH(OctSun1+2)=10),OctSun1+2,""),IF(AND(YEAR(OctSun1+9)=CalendarYear,MONTH(OctSun1+9)=10),OctSun1+9,""))</f>
        <v>43017</v>
      </c>
      <c r="D7" s="16">
        <f>IF(DAY(OctSun1)=1,IF(AND(YEAR(OctSun1+3)=CalendarYear,MONTH(OctSun1+3)=10),OctSun1+3,""),IF(AND(YEAR(OctSun1+10)=CalendarYear,MONTH(OctSun1+10)=10),OctSun1+10,""))</f>
        <v>43018</v>
      </c>
      <c r="E7" s="16">
        <f>IF(DAY(OctSun1)=1,IF(AND(YEAR(OctSun1+4)=CalendarYear,MONTH(OctSun1+4)=10),OctSun1+4,""),IF(AND(YEAR(OctSun1+11)=CalendarYear,MONTH(OctSun1+11)=10),OctSun1+11,""))</f>
        <v>43019</v>
      </c>
      <c r="F7" s="16">
        <f>IF(DAY(OctSun1)=1,IF(AND(YEAR(OctSun1+5)=CalendarYear,MONTH(OctSun1+5)=10),OctSun1+5,""),IF(AND(YEAR(OctSun1+12)=CalendarYear,MONTH(OctSun1+12)=10),OctSun1+12,""))</f>
        <v>43020</v>
      </c>
      <c r="G7" s="16">
        <f>IF(DAY(OctSun1)=1,IF(AND(YEAR(OctSun1+6)=CalendarYear,MONTH(OctSun1+6)=10),OctSun1+6,""),IF(AND(YEAR(OctSun1+13)=CalendarYear,MONTH(OctSun1+13)=10),OctSun1+13,""))</f>
        <v>43021</v>
      </c>
      <c r="H7" s="16">
        <f>IF(DAY(OctSun1)=1,IF(AND(YEAR(OctSun1+7)=CalendarYear,MONTH(OctSun1+7)=10),OctSun1+7,""),IF(AND(YEAR(OctSun1+14)=CalendarYear,MONTH(OctSun1+14)=10),OctSun1+14,""))</f>
        <v>43022</v>
      </c>
      <c r="I7" s="12"/>
    </row>
    <row r="8" spans="1:18" ht="64.5" customHeight="1" x14ac:dyDescent="0.2">
      <c r="A8" s="6"/>
      <c r="B8" s="17"/>
      <c r="C8" s="17"/>
      <c r="D8" s="17"/>
      <c r="E8" s="17"/>
      <c r="F8" s="17"/>
      <c r="G8" s="18"/>
      <c r="H8" s="18"/>
      <c r="I8" s="12"/>
    </row>
    <row r="9" spans="1:18" ht="15" customHeight="1" x14ac:dyDescent="0.2">
      <c r="A9" s="6"/>
      <c r="B9" s="19">
        <f>IF(DAY(OctSun1)=1,IF(AND(YEAR(OctSun1+8)=CalendarYear,MONTH(OctSun1+8)=10),OctSun1+8,""),IF(AND(YEAR(OctSun1+15)=CalendarYear,MONTH(OctSun1+15)=10),OctSun1+15,""))</f>
        <v>43023</v>
      </c>
      <c r="C9" s="19">
        <f>IF(DAY(OctSun1)=1,IF(AND(YEAR(OctSun1+9)=CalendarYear,MONTH(OctSun1+9)=10),OctSun1+9,""),IF(AND(YEAR(OctSun1+16)=CalendarYear,MONTH(OctSun1+16)=10),OctSun1+16,""))</f>
        <v>43024</v>
      </c>
      <c r="D9" s="19">
        <f>IF(DAY(OctSun1)=1,IF(AND(YEAR(OctSun1+10)=CalendarYear,MONTH(OctSun1+10)=10),OctSun1+10,""),IF(AND(YEAR(OctSun1+17)=CalendarYear,MONTH(OctSun1+17)=10),OctSun1+17,""))</f>
        <v>43025</v>
      </c>
      <c r="E9" s="19">
        <f>IF(DAY(OctSun1)=1,IF(AND(YEAR(OctSun1+11)=CalendarYear,MONTH(OctSun1+11)=10),OctSun1+11,""),IF(AND(YEAR(OctSun1+18)=CalendarYear,MONTH(OctSun1+18)=10),OctSun1+18,""))</f>
        <v>43026</v>
      </c>
      <c r="F9" s="19">
        <f>IF(DAY(OctSun1)=1,IF(AND(YEAR(OctSun1+12)=CalendarYear,MONTH(OctSun1+12)=10),OctSun1+12,""),IF(AND(YEAR(OctSun1+19)=CalendarYear,MONTH(OctSun1+19)=10),OctSun1+19,""))</f>
        <v>43027</v>
      </c>
      <c r="G9" s="19">
        <f>IF(DAY(OctSun1)=1,IF(AND(YEAR(OctSun1+13)=CalendarYear,MONTH(OctSun1+13)=10),OctSun1+13,""),IF(AND(YEAR(OctSun1+20)=CalendarYear,MONTH(OctSun1+20)=10),OctSun1+20,""))</f>
        <v>43028</v>
      </c>
      <c r="H9" s="19">
        <f>IF(DAY(OctSun1)=1,IF(AND(YEAR(OctSun1+14)=CalendarYear,MONTH(OctSun1+14)=10),OctSun1+14,""),IF(AND(YEAR(OctSun1+21)=CalendarYear,MONTH(OctSun1+21)=10),OctSun1+21,""))</f>
        <v>43029</v>
      </c>
      <c r="I9" s="12"/>
    </row>
    <row r="10" spans="1:18" ht="64.5" customHeight="1" x14ac:dyDescent="0.2">
      <c r="A10" s="6"/>
      <c r="B10" s="14"/>
      <c r="C10" s="14"/>
      <c r="D10" s="14"/>
      <c r="E10" s="14"/>
      <c r="F10" s="14"/>
      <c r="G10" s="15"/>
      <c r="H10" s="15"/>
      <c r="I10" s="12"/>
    </row>
    <row r="11" spans="1:18" ht="15" customHeight="1" x14ac:dyDescent="0.2">
      <c r="A11" s="6"/>
      <c r="B11" s="20">
        <f>IF(DAY(OctSun1)=1,IF(AND(YEAR(OctSun1+15)=CalendarYear,MONTH(OctSun1+15)=10),OctSun1+15,""),IF(AND(YEAR(OctSun1+22)=CalendarYear,MONTH(OctSun1+22)=10),OctSun1+22,""))</f>
        <v>43030</v>
      </c>
      <c r="C11" s="20">
        <f>IF(DAY(OctSun1)=1,IF(AND(YEAR(OctSun1+16)=CalendarYear,MONTH(OctSun1+16)=10),OctSun1+16,""),IF(AND(YEAR(OctSun1+23)=CalendarYear,MONTH(OctSun1+23)=10),OctSun1+23,""))</f>
        <v>43031</v>
      </c>
      <c r="D11" s="20">
        <f>IF(DAY(OctSun1)=1,IF(AND(YEAR(OctSun1+17)=CalendarYear,MONTH(OctSun1+17)=10),OctSun1+17,""),IF(AND(YEAR(OctSun1+24)=CalendarYear,MONTH(OctSun1+24)=10),OctSun1+24,""))</f>
        <v>43032</v>
      </c>
      <c r="E11" s="20">
        <f>IF(DAY(OctSun1)=1,IF(AND(YEAR(OctSun1+18)=CalendarYear,MONTH(OctSun1+18)=10),OctSun1+18,""),IF(AND(YEAR(OctSun1+25)=CalendarYear,MONTH(OctSun1+25)=10),OctSun1+25,""))</f>
        <v>43033</v>
      </c>
      <c r="F11" s="20">
        <f>IF(DAY(OctSun1)=1,IF(AND(YEAR(OctSun1+19)=CalendarYear,MONTH(OctSun1+19)=10),OctSun1+19,""),IF(AND(YEAR(OctSun1+26)=CalendarYear,MONTH(OctSun1+26)=10),OctSun1+26,""))</f>
        <v>43034</v>
      </c>
      <c r="G11" s="20">
        <f>IF(DAY(OctSun1)=1,IF(AND(YEAR(OctSun1+20)=CalendarYear,MONTH(OctSun1+20)=10),OctSun1+20,""),IF(AND(YEAR(OctSun1+27)=CalendarYear,MONTH(OctSun1+27)=10),OctSun1+27,""))</f>
        <v>43035</v>
      </c>
      <c r="H11" s="20">
        <f>IF(DAY(OctSun1)=1,IF(AND(YEAR(OctSun1+21)=CalendarYear,MONTH(OctSun1+21)=10),OctSun1+21,""),IF(AND(YEAR(OctSun1+28)=CalendarYear,MONTH(OctSun1+28)=10),OctSun1+28,""))</f>
        <v>43036</v>
      </c>
      <c r="I11" s="12"/>
    </row>
    <row r="12" spans="1:18" ht="64.5" customHeight="1" x14ac:dyDescent="0.2">
      <c r="A12" s="6"/>
      <c r="B12" s="17"/>
      <c r="C12" s="17"/>
      <c r="D12" s="17"/>
      <c r="E12" s="17"/>
      <c r="F12" s="17"/>
      <c r="G12" s="18"/>
      <c r="H12" s="18"/>
      <c r="I12" s="12"/>
    </row>
    <row r="13" spans="1:18" ht="15" customHeight="1" x14ac:dyDescent="0.2">
      <c r="A13" s="6"/>
      <c r="B13" s="19">
        <f>IF(DAY(OctSun1)=1,IF(AND(YEAR(OctSun1+22)=CalendarYear,MONTH(OctSun1+22)=10),OctSun1+22,""),IF(AND(YEAR(OctSun1+29)=CalendarYear,MONTH(OctSun1+29)=10),OctSun1+29,""))</f>
        <v>43037</v>
      </c>
      <c r="C13" s="19">
        <f>IF(DAY(OctSun1)=1,IF(AND(YEAR(OctSun1+23)=CalendarYear,MONTH(OctSun1+23)=10),OctSun1+23,""),IF(AND(YEAR(OctSun1+30)=CalendarYear,MONTH(OctSun1+30)=10),OctSun1+30,""))</f>
        <v>43038</v>
      </c>
      <c r="D13" s="19">
        <f>IF(DAY(OctSun1)=1,IF(AND(YEAR(OctSun1+24)=CalendarYear,MONTH(OctSun1+24)=10),OctSun1+24,""),IF(AND(YEAR(OctSun1+31)=CalendarYear,MONTH(OctSun1+31)=10),OctSun1+31,""))</f>
        <v>43039</v>
      </c>
      <c r="E13" s="19" t="str">
        <f>IF(DAY(OctSun1)=1,IF(AND(YEAR(OctSun1+25)=CalendarYear,MONTH(OctSun1+25)=10),OctSun1+25,""),IF(AND(YEAR(OctSun1+32)=CalendarYear,MONTH(OctSun1+32)=10),OctSun1+32,""))</f>
        <v/>
      </c>
      <c r="F13" s="19" t="str">
        <f>IF(DAY(OctSun1)=1,IF(AND(YEAR(OctSun1+26)=CalendarYear,MONTH(OctSun1+26)=10),OctSun1+26,""),IF(AND(YEAR(OctSun1+33)=CalendarYear,MONTH(OctSun1+33)=10),OctSun1+33,""))</f>
        <v/>
      </c>
      <c r="G13" s="19" t="str">
        <f>IF(DAY(OctSun1)=1,IF(AND(YEAR(OctSun1+27)=CalendarYear,MONTH(OctSun1+27)=10),OctSun1+27,""),IF(AND(YEAR(OctSun1+34)=CalendarYear,MONTH(OctSun1+34)=10),OctSun1+34,""))</f>
        <v/>
      </c>
      <c r="H13" s="19" t="str">
        <f>IF(DAY(OctSun1)=1,IF(AND(YEAR(OctSun1+28)=CalendarYear,MONTH(OctSun1+28)=10),OctSun1+28,""),IF(AND(YEAR(OctSun1+35)=CalendarYear,MONTH(OctSun1+35)=10),OctSun1+35,""))</f>
        <v/>
      </c>
      <c r="I13" s="12"/>
    </row>
    <row r="14" spans="1:18" ht="64.5" customHeight="1" x14ac:dyDescent="0.2">
      <c r="A14" s="6"/>
      <c r="B14" s="14"/>
      <c r="C14" s="14"/>
      <c r="D14" s="14"/>
      <c r="E14" s="14"/>
      <c r="F14" s="14"/>
      <c r="G14" s="15"/>
      <c r="H14" s="15"/>
      <c r="I14" s="12"/>
    </row>
    <row r="15" spans="1:18" ht="15" customHeight="1" x14ac:dyDescent="0.2">
      <c r="A15" s="6"/>
      <c r="B15" s="20" t="str">
        <f>IF(DAY(OctSun1)=1,IF(AND(YEAR(OctSun1+29)=CalendarYear,MONTH(OctSun1+29)=10),OctSun1+29,""),IF(AND(YEAR(OctSun1+36)=CalendarYear,MONTH(OctSun1+36)=10),OctSun1+36,""))</f>
        <v/>
      </c>
      <c r="C15" s="21" t="str">
        <f>IF(DAY(OctSun1)=1,IF(AND(YEAR(OctSun1+30)=CalendarYear,MONTH(OctSun1+30)=10),OctSun1+30,""),IF(AND(YEAR(OctSun1+37)=CalendarYear,MONTH(OctSun1+37)=10),OctSun1+37,""))</f>
        <v/>
      </c>
      <c r="D15" s="30" t="s">
        <v>8</v>
      </c>
      <c r="E15" s="31"/>
      <c r="F15" s="31"/>
      <c r="G15" s="31"/>
      <c r="H15" s="32"/>
      <c r="I15" s="12"/>
    </row>
    <row r="16" spans="1:18" ht="64.5" customHeight="1" x14ac:dyDescent="0.2">
      <c r="A16" s="6"/>
      <c r="B16" s="17"/>
      <c r="C16" s="17"/>
      <c r="D16" s="27"/>
      <c r="E16" s="28"/>
      <c r="F16" s="28"/>
      <c r="G16" s="28"/>
      <c r="H16" s="29"/>
      <c r="I16" s="12"/>
    </row>
    <row r="17" spans="3:5" ht="17.25" customHeight="1" x14ac:dyDescent="0.2"/>
    <row r="19" spans="3:5" ht="21" customHeight="1" x14ac:dyDescent="0.2">
      <c r="C19" s="22"/>
      <c r="D19" s="23"/>
      <c r="E19" s="24"/>
    </row>
    <row r="20" spans="3:5" ht="19.5" customHeight="1" x14ac:dyDescent="0.2"/>
  </sheetData>
  <mergeCells count="3">
    <mergeCell ref="B3:F3"/>
    <mergeCell ref="D15:H15"/>
    <mergeCell ref="D16:H16"/>
  </mergeCells>
  <printOptions horizontalCentered="1" verticalCentered="1"/>
  <pageMargins left="0.2" right="0.2" top="0.25" bottom="0.25" header="0" footer="0"/>
  <pageSetup scale="93" orientation="landscape" r:id="rId1"/>
  <headerFooter scaleWithDoc="0"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theme="0" tint="-0.499984740745262"/>
    <pageSetUpPr fitToPage="1"/>
  </sheetPr>
  <dimension ref="A1:R20"/>
  <sheetViews>
    <sheetView showGridLines="0" rightToLeft="1" zoomScaleNormal="100" workbookViewId="0">
      <selection activeCell="K8" sqref="K8"/>
    </sheetView>
  </sheetViews>
  <sheetFormatPr defaultColWidth="6.6640625" defaultRowHeight="14.25" x14ac:dyDescent="0.2"/>
  <cols>
    <col min="1" max="1" width="3.109375" style="1" customWidth="1"/>
    <col min="2" max="9" width="13.77734375" style="1" customWidth="1"/>
    <col min="10" max="10" width="12.6640625" style="1" customWidth="1"/>
    <col min="11" max="11" width="2.109375" style="1" customWidth="1"/>
    <col min="12" max="12" width="11.77734375" style="1" customWidth="1"/>
    <col min="13" max="13" width="11.33203125" style="1" customWidth="1"/>
    <col min="14" max="16384" width="6.6640625" style="1"/>
  </cols>
  <sheetData>
    <row r="1" spans="1:18" ht="14.25" customHeight="1" x14ac:dyDescent="0.2">
      <c r="A1" s="6"/>
    </row>
    <row r="2" spans="1:18" ht="30" customHeight="1" x14ac:dyDescent="0.2">
      <c r="A2" s="6"/>
      <c r="B2" s="4"/>
      <c r="C2" s="4"/>
      <c r="D2" s="4"/>
      <c r="E2" s="4"/>
      <c r="F2" s="4"/>
      <c r="G2" s="4"/>
      <c r="H2" s="4"/>
      <c r="I2" s="4"/>
      <c r="J2" s="4"/>
    </row>
    <row r="3" spans="1:18" ht="62.25" customHeight="1" x14ac:dyDescent="0.2">
      <c r="A3" s="6"/>
      <c r="B3" s="33" t="str">
        <f>UPPER(TEXT(DATE(CalendarYear,11,1),"mmmm yyyy"))</f>
        <v>נובמבר 2017</v>
      </c>
      <c r="C3" s="33"/>
      <c r="D3" s="33"/>
      <c r="E3" s="33"/>
      <c r="F3" s="33"/>
    </row>
    <row r="4" spans="1:18" s="6" customFormat="1" ht="26.25" customHeight="1" x14ac:dyDescent="0.2">
      <c r="B4" s="7" t="s">
        <v>6</v>
      </c>
      <c r="C4" s="8" t="s">
        <v>0</v>
      </c>
      <c r="D4" s="8" t="s">
        <v>1</v>
      </c>
      <c r="E4" s="8" t="s">
        <v>2</v>
      </c>
      <c r="F4" s="8" t="s">
        <v>3</v>
      </c>
      <c r="G4" s="8" t="s">
        <v>4</v>
      </c>
      <c r="H4" s="9" t="s">
        <v>5</v>
      </c>
      <c r="I4" s="1"/>
      <c r="J4" s="1"/>
      <c r="L4" s="1"/>
      <c r="M4" s="10"/>
      <c r="Q4" s="1"/>
      <c r="R4" s="1"/>
    </row>
    <row r="5" spans="1:18" s="6" customFormat="1" ht="15" customHeight="1" x14ac:dyDescent="0.2">
      <c r="B5" s="11" t="str">
        <f>IF(DAY(NovSun1)=1,"",IF(AND(YEAR(NovSun1+1)=CalendarYear,MONTH(NovSun1+1)=11),NovSun1+1,""))</f>
        <v/>
      </c>
      <c r="C5" s="11" t="str">
        <f>IF(DAY(NovSun1)=1,"",IF(AND(YEAR(NovSun1+2)=CalendarYear,MONTH(NovSun1+2)=11),NovSun1+2,""))</f>
        <v/>
      </c>
      <c r="D5" s="11" t="str">
        <f>IF(DAY(NovSun1)=1,"",IF(AND(YEAR(NovSun1+3)=CalendarYear,MONTH(NovSun1+3)=11),NovSun1+3,""))</f>
        <v/>
      </c>
      <c r="E5" s="11">
        <f>IF(DAY(NovSun1)=1,"",IF(AND(YEAR(NovSun1+4)=CalendarYear,MONTH(NovSun1+4)=11),NovSun1+4,""))</f>
        <v>43040</v>
      </c>
      <c r="F5" s="11">
        <f>IF(DAY(NovSun1)=1,"",IF(AND(YEAR(NovSun1+5)=CalendarYear,MONTH(NovSun1+5)=11),NovSun1+5,""))</f>
        <v>43041</v>
      </c>
      <c r="G5" s="11">
        <f>IF(DAY(NovSun1)=1,"",IF(AND(YEAR(NovSun1+6)=CalendarYear,MONTH(NovSun1+6)=11),NovSun1+6,""))</f>
        <v>43042</v>
      </c>
      <c r="H5" s="11">
        <f>IF(DAY(NovSun1)=1,IF(AND(YEAR(NovSun1)=CalendarYear,MONTH(NovSun1)=11),NovSun1,""),IF(AND(YEAR(NovSun1+7)=CalendarYear,MONTH(NovSun1+7)=11),NovSun1+7,""))</f>
        <v>43043</v>
      </c>
      <c r="I5" s="12"/>
      <c r="K5" s="1"/>
      <c r="L5" s="1"/>
      <c r="M5" s="1"/>
      <c r="Q5" s="13"/>
      <c r="R5" s="1"/>
    </row>
    <row r="6" spans="1:18" s="13" customFormat="1" ht="64.5" customHeight="1" x14ac:dyDescent="0.2">
      <c r="A6" s="6"/>
      <c r="B6" s="14"/>
      <c r="C6" s="14"/>
      <c r="D6" s="14"/>
      <c r="E6" s="14"/>
      <c r="F6" s="14"/>
      <c r="G6" s="15"/>
      <c r="H6" s="15"/>
      <c r="I6" s="12"/>
    </row>
    <row r="7" spans="1:18" ht="15" customHeight="1" x14ac:dyDescent="0.2">
      <c r="A7" s="6"/>
      <c r="B7" s="16">
        <f>IF(DAY(NovSun1)=1,IF(AND(YEAR(NovSun1+1)=CalendarYear,MONTH(NovSun1+1)=11),NovSun1+1,""),IF(AND(YEAR(NovSun1+8)=CalendarYear,MONTH(NovSun1+8)=11),NovSun1+8,""))</f>
        <v>43044</v>
      </c>
      <c r="C7" s="16">
        <f>IF(DAY(NovSun1)=1,IF(AND(YEAR(NovSun1+2)=CalendarYear,MONTH(NovSun1+2)=11),NovSun1+2,""),IF(AND(YEAR(NovSun1+9)=CalendarYear,MONTH(NovSun1+9)=11),NovSun1+9,""))</f>
        <v>43045</v>
      </c>
      <c r="D7" s="16">
        <f>IF(DAY(NovSun1)=1,IF(AND(YEAR(NovSun1+3)=CalendarYear,MONTH(NovSun1+3)=11),NovSun1+3,""),IF(AND(YEAR(NovSun1+10)=CalendarYear,MONTH(NovSun1+10)=11),NovSun1+10,""))</f>
        <v>43046</v>
      </c>
      <c r="E7" s="16">
        <f>IF(DAY(NovSun1)=1,IF(AND(YEAR(NovSun1+4)=CalendarYear,MONTH(NovSun1+4)=11),NovSun1+4,""),IF(AND(YEAR(NovSun1+11)=CalendarYear,MONTH(NovSun1+11)=11),NovSun1+11,""))</f>
        <v>43047</v>
      </c>
      <c r="F7" s="16">
        <f>IF(DAY(NovSun1)=1,IF(AND(YEAR(NovSun1+5)=CalendarYear,MONTH(NovSun1+5)=11),NovSun1+5,""),IF(AND(YEAR(NovSun1+12)=CalendarYear,MONTH(NovSun1+12)=11),NovSun1+12,""))</f>
        <v>43048</v>
      </c>
      <c r="G7" s="16">
        <f>IF(DAY(NovSun1)=1,IF(AND(YEAR(NovSun1+6)=CalendarYear,MONTH(NovSun1+6)=11),NovSun1+6,""),IF(AND(YEAR(NovSun1+13)=CalendarYear,MONTH(NovSun1+13)=11),NovSun1+13,""))</f>
        <v>43049</v>
      </c>
      <c r="H7" s="16">
        <f>IF(DAY(NovSun1)=1,IF(AND(YEAR(NovSun1+7)=CalendarYear,MONTH(NovSun1+7)=11),NovSun1+7,""),IF(AND(YEAR(NovSun1+14)=CalendarYear,MONTH(NovSun1+14)=11),NovSun1+14,""))</f>
        <v>43050</v>
      </c>
      <c r="I7" s="12"/>
    </row>
    <row r="8" spans="1:18" ht="64.5" customHeight="1" x14ac:dyDescent="0.2">
      <c r="A8" s="6"/>
      <c r="B8" s="17"/>
      <c r="C8" s="17"/>
      <c r="D8" s="17"/>
      <c r="E8" s="17"/>
      <c r="F8" s="17"/>
      <c r="G8" s="18"/>
      <c r="H8" s="18"/>
      <c r="I8" s="12"/>
    </row>
    <row r="9" spans="1:18" ht="15" customHeight="1" x14ac:dyDescent="0.2">
      <c r="A9" s="6"/>
      <c r="B9" s="19">
        <f>IF(DAY(NovSun1)=1,IF(AND(YEAR(NovSun1+8)=CalendarYear,MONTH(NovSun1+8)=11),NovSun1+8,""),IF(AND(YEAR(NovSun1+15)=CalendarYear,MONTH(NovSun1+15)=11),NovSun1+15,""))</f>
        <v>43051</v>
      </c>
      <c r="C9" s="19">
        <f>IF(DAY(NovSun1)=1,IF(AND(YEAR(NovSun1+9)=CalendarYear,MONTH(NovSun1+9)=11),NovSun1+9,""),IF(AND(YEAR(NovSun1+16)=CalendarYear,MONTH(NovSun1+16)=11),NovSun1+16,""))</f>
        <v>43052</v>
      </c>
      <c r="D9" s="19">
        <f>IF(DAY(NovSun1)=1,IF(AND(YEAR(NovSun1+10)=CalendarYear,MONTH(NovSun1+10)=11),NovSun1+10,""),IF(AND(YEAR(NovSun1+17)=CalendarYear,MONTH(NovSun1+17)=11),NovSun1+17,""))</f>
        <v>43053</v>
      </c>
      <c r="E9" s="19">
        <f>IF(DAY(NovSun1)=1,IF(AND(YEAR(NovSun1+11)=CalendarYear,MONTH(NovSun1+11)=11),NovSun1+11,""),IF(AND(YEAR(NovSun1+18)=CalendarYear,MONTH(NovSun1+18)=11),NovSun1+18,""))</f>
        <v>43054</v>
      </c>
      <c r="F9" s="19">
        <f>IF(DAY(NovSun1)=1,IF(AND(YEAR(NovSun1+12)=CalendarYear,MONTH(NovSun1+12)=11),NovSun1+12,""),IF(AND(YEAR(NovSun1+19)=CalendarYear,MONTH(NovSun1+19)=11),NovSun1+19,""))</f>
        <v>43055</v>
      </c>
      <c r="G9" s="19">
        <f>IF(DAY(NovSun1)=1,IF(AND(YEAR(NovSun1+13)=CalendarYear,MONTH(NovSun1+13)=11),NovSun1+13,""),IF(AND(YEAR(NovSun1+20)=CalendarYear,MONTH(NovSun1+20)=11),NovSun1+20,""))</f>
        <v>43056</v>
      </c>
      <c r="H9" s="19">
        <f>IF(DAY(NovSun1)=1,IF(AND(YEAR(NovSun1+14)=CalendarYear,MONTH(NovSun1+14)=11),NovSun1+14,""),IF(AND(YEAR(NovSun1+21)=CalendarYear,MONTH(NovSun1+21)=11),NovSun1+21,""))</f>
        <v>43057</v>
      </c>
      <c r="I9" s="12"/>
    </row>
    <row r="10" spans="1:18" ht="64.5" customHeight="1" x14ac:dyDescent="0.2">
      <c r="A10" s="6"/>
      <c r="B10" s="14"/>
      <c r="C10" s="14"/>
      <c r="D10" s="14"/>
      <c r="E10" s="14"/>
      <c r="F10" s="14"/>
      <c r="G10" s="15"/>
      <c r="H10" s="15"/>
      <c r="I10" s="12"/>
    </row>
    <row r="11" spans="1:18" ht="15" customHeight="1" x14ac:dyDescent="0.2">
      <c r="A11" s="6"/>
      <c r="B11" s="20">
        <f>IF(DAY(NovSun1)=1,IF(AND(YEAR(NovSun1+15)=CalendarYear,MONTH(NovSun1+15)=11),NovSun1+15,""),IF(AND(YEAR(NovSun1+22)=CalendarYear,MONTH(NovSun1+22)=11),NovSun1+22,""))</f>
        <v>43058</v>
      </c>
      <c r="C11" s="20">
        <f>IF(DAY(NovSun1)=1,IF(AND(YEAR(NovSun1+16)=CalendarYear,MONTH(NovSun1+16)=11),NovSun1+16,""),IF(AND(YEAR(NovSun1+23)=CalendarYear,MONTH(NovSun1+23)=11),NovSun1+23,""))</f>
        <v>43059</v>
      </c>
      <c r="D11" s="20">
        <f>IF(DAY(NovSun1)=1,IF(AND(YEAR(NovSun1+17)=CalendarYear,MONTH(NovSun1+17)=11),NovSun1+17,""),IF(AND(YEAR(NovSun1+24)=CalendarYear,MONTH(NovSun1+24)=11),NovSun1+24,""))</f>
        <v>43060</v>
      </c>
      <c r="E11" s="20">
        <f>IF(DAY(NovSun1)=1,IF(AND(YEAR(NovSun1+18)=CalendarYear,MONTH(NovSun1+18)=11),NovSun1+18,""),IF(AND(YEAR(NovSun1+25)=CalendarYear,MONTH(NovSun1+25)=11),NovSun1+25,""))</f>
        <v>43061</v>
      </c>
      <c r="F11" s="20">
        <f>IF(DAY(NovSun1)=1,IF(AND(YEAR(NovSun1+19)=CalendarYear,MONTH(NovSun1+19)=11),NovSun1+19,""),IF(AND(YEAR(NovSun1+26)=CalendarYear,MONTH(NovSun1+26)=11),NovSun1+26,""))</f>
        <v>43062</v>
      </c>
      <c r="G11" s="20">
        <f>IF(DAY(NovSun1)=1,IF(AND(YEAR(NovSun1+20)=CalendarYear,MONTH(NovSun1+20)=11),NovSun1+20,""),IF(AND(YEAR(NovSun1+27)=CalendarYear,MONTH(NovSun1+27)=11),NovSun1+27,""))</f>
        <v>43063</v>
      </c>
      <c r="H11" s="20">
        <f>IF(DAY(NovSun1)=1,IF(AND(YEAR(NovSun1+21)=CalendarYear,MONTH(NovSun1+21)=11),NovSun1+21,""),IF(AND(YEAR(NovSun1+28)=CalendarYear,MONTH(NovSun1+28)=11),NovSun1+28,""))</f>
        <v>43064</v>
      </c>
      <c r="I11" s="12"/>
    </row>
    <row r="12" spans="1:18" ht="64.5" customHeight="1" x14ac:dyDescent="0.2">
      <c r="A12" s="6"/>
      <c r="B12" s="17"/>
      <c r="C12" s="17"/>
      <c r="D12" s="17"/>
      <c r="E12" s="17"/>
      <c r="F12" s="17"/>
      <c r="G12" s="18"/>
      <c r="H12" s="18"/>
      <c r="I12" s="12"/>
    </row>
    <row r="13" spans="1:18" ht="15" customHeight="1" x14ac:dyDescent="0.2">
      <c r="A13" s="6"/>
      <c r="B13" s="19">
        <f>IF(DAY(NovSun1)=1,IF(AND(YEAR(NovSun1+22)=CalendarYear,MONTH(NovSun1+22)=11),NovSun1+22,""),IF(AND(YEAR(NovSun1+29)=CalendarYear,MONTH(NovSun1+29)=11),NovSun1+29,""))</f>
        <v>43065</v>
      </c>
      <c r="C13" s="19">
        <f>IF(DAY(NovSun1)=1,IF(AND(YEAR(NovSun1+23)=CalendarYear,MONTH(NovSun1+23)=11),NovSun1+23,""),IF(AND(YEAR(NovSun1+30)=CalendarYear,MONTH(NovSun1+30)=11),NovSun1+30,""))</f>
        <v>43066</v>
      </c>
      <c r="D13" s="19">
        <f>IF(DAY(NovSun1)=1,IF(AND(YEAR(NovSun1+24)=CalendarYear,MONTH(NovSun1+24)=11),NovSun1+24,""),IF(AND(YEAR(NovSun1+31)=CalendarYear,MONTH(NovSun1+31)=11),NovSun1+31,""))</f>
        <v>43067</v>
      </c>
      <c r="E13" s="19">
        <f>IF(DAY(NovSun1)=1,IF(AND(YEAR(NovSun1+25)=CalendarYear,MONTH(NovSun1+25)=11),NovSun1+25,""),IF(AND(YEAR(NovSun1+32)=CalendarYear,MONTH(NovSun1+32)=11),NovSun1+32,""))</f>
        <v>43068</v>
      </c>
      <c r="F13" s="19">
        <f>IF(DAY(NovSun1)=1,IF(AND(YEAR(NovSun1+26)=CalendarYear,MONTH(NovSun1+26)=11),NovSun1+26,""),IF(AND(YEAR(NovSun1+33)=CalendarYear,MONTH(NovSun1+33)=11),NovSun1+33,""))</f>
        <v>43069</v>
      </c>
      <c r="G13" s="19" t="str">
        <f>IF(DAY(NovSun1)=1,IF(AND(YEAR(NovSun1+27)=CalendarYear,MONTH(NovSun1+27)=11),NovSun1+27,""),IF(AND(YEAR(NovSun1+34)=CalendarYear,MONTH(NovSun1+34)=11),NovSun1+34,""))</f>
        <v/>
      </c>
      <c r="H13" s="19" t="str">
        <f>IF(DAY(NovSun1)=1,IF(AND(YEAR(NovSun1+28)=CalendarYear,MONTH(NovSun1+28)=11),NovSun1+28,""),IF(AND(YEAR(NovSun1+35)=CalendarYear,MONTH(NovSun1+35)=11),NovSun1+35,""))</f>
        <v/>
      </c>
      <c r="I13" s="12"/>
    </row>
    <row r="14" spans="1:18" ht="64.5" customHeight="1" x14ac:dyDescent="0.2">
      <c r="A14" s="6"/>
      <c r="B14" s="14"/>
      <c r="C14" s="14"/>
      <c r="D14" s="14"/>
      <c r="E14" s="14"/>
      <c r="F14" s="14"/>
      <c r="G14" s="15"/>
      <c r="H14" s="15"/>
      <c r="I14" s="12"/>
    </row>
    <row r="15" spans="1:18" ht="15" customHeight="1" x14ac:dyDescent="0.2">
      <c r="A15" s="6"/>
      <c r="B15" s="20" t="str">
        <f>IF(DAY(NovSun1)=1,IF(AND(YEAR(NovSun1+29)=CalendarYear,MONTH(NovSun1+29)=11),NovSun1+29,""),IF(AND(YEAR(NovSun1+36)=CalendarYear,MONTH(NovSun1+36)=11),NovSun1+36,""))</f>
        <v/>
      </c>
      <c r="C15" s="21" t="str">
        <f>IF(DAY(NovSun1)=1,IF(AND(YEAR(NovSun1+30)=CalendarYear,MONTH(NovSun1+30)=11),NovSun1+30,""),IF(AND(YEAR(NovSun1+37)=CalendarYear,MONTH(NovSun1+37)=11),NovSun1+37,""))</f>
        <v/>
      </c>
      <c r="D15" s="30" t="s">
        <v>8</v>
      </c>
      <c r="E15" s="31"/>
      <c r="F15" s="31"/>
      <c r="G15" s="31"/>
      <c r="H15" s="32"/>
      <c r="I15" s="12"/>
    </row>
    <row r="16" spans="1:18" ht="64.5" customHeight="1" x14ac:dyDescent="0.2">
      <c r="A16" s="6"/>
      <c r="B16" s="17"/>
      <c r="C16" s="17"/>
      <c r="D16" s="27"/>
      <c r="E16" s="28"/>
      <c r="F16" s="28"/>
      <c r="G16" s="28"/>
      <c r="H16" s="29"/>
      <c r="I16" s="12"/>
    </row>
    <row r="17" spans="3:5" ht="17.25" customHeight="1" x14ac:dyDescent="0.2"/>
    <row r="19" spans="3:5" ht="21" customHeight="1" x14ac:dyDescent="0.2">
      <c r="C19" s="22"/>
      <c r="D19" s="23"/>
      <c r="E19" s="24"/>
    </row>
    <row r="20" spans="3:5" ht="19.5" customHeight="1" x14ac:dyDescent="0.2"/>
  </sheetData>
  <mergeCells count="3">
    <mergeCell ref="B3:F3"/>
    <mergeCell ref="D15:H15"/>
    <mergeCell ref="D16:H16"/>
  </mergeCells>
  <printOptions horizontalCentered="1" verticalCentered="1"/>
  <pageMargins left="0.2" right="0.2" top="0.25" bottom="0.25" header="0" footer="0"/>
  <pageSetup scale="93" orientation="landscape" r:id="rId1"/>
  <headerFooter scaleWithDoc="0"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theme="0" tint="-0.34998626667073579"/>
    <pageSetUpPr fitToPage="1"/>
  </sheetPr>
  <dimension ref="A1:R20"/>
  <sheetViews>
    <sheetView showGridLines="0" rightToLeft="1" tabSelected="1" zoomScaleNormal="100" workbookViewId="0">
      <selection activeCell="L6" sqref="L6"/>
    </sheetView>
  </sheetViews>
  <sheetFormatPr defaultColWidth="6.6640625" defaultRowHeight="14.25" x14ac:dyDescent="0.2"/>
  <cols>
    <col min="1" max="1" width="3.109375" style="1" customWidth="1"/>
    <col min="2" max="9" width="13.77734375" style="1" customWidth="1"/>
    <col min="10" max="10" width="12.6640625" style="1" customWidth="1"/>
    <col min="11" max="11" width="2.109375" style="1" customWidth="1"/>
    <col min="12" max="12" width="11.77734375" style="1" customWidth="1"/>
    <col min="13" max="13" width="11.33203125" style="1" customWidth="1"/>
    <col min="14" max="16384" width="6.6640625" style="1"/>
  </cols>
  <sheetData>
    <row r="1" spans="1:18" ht="14.25" customHeight="1" x14ac:dyDescent="0.2">
      <c r="A1" s="6"/>
    </row>
    <row r="2" spans="1:18" ht="30" customHeight="1" x14ac:dyDescent="0.2">
      <c r="A2" s="6"/>
      <c r="B2" s="4"/>
      <c r="C2" s="4"/>
      <c r="D2" s="4"/>
      <c r="E2" s="4"/>
      <c r="F2" s="4"/>
      <c r="G2" s="4"/>
      <c r="H2" s="4"/>
      <c r="I2" s="4"/>
      <c r="J2" s="4"/>
    </row>
    <row r="3" spans="1:18" ht="62.25" customHeight="1" x14ac:dyDescent="0.2">
      <c r="A3" s="6"/>
      <c r="B3" s="33" t="str">
        <f>UPPER(TEXT(DATE(CalendarYear,12,1),"mmmm yyyy"))</f>
        <v>דצמבר 2017</v>
      </c>
      <c r="C3" s="33"/>
      <c r="D3" s="33"/>
      <c r="E3" s="33"/>
      <c r="F3" s="33"/>
    </row>
    <row r="4" spans="1:18" s="6" customFormat="1" ht="26.25" customHeight="1" x14ac:dyDescent="0.2">
      <c r="B4" s="7" t="s">
        <v>6</v>
      </c>
      <c r="C4" s="8" t="s">
        <v>0</v>
      </c>
      <c r="D4" s="8" t="s">
        <v>1</v>
      </c>
      <c r="E4" s="8" t="s">
        <v>2</v>
      </c>
      <c r="F4" s="8" t="s">
        <v>3</v>
      </c>
      <c r="G4" s="8" t="s">
        <v>4</v>
      </c>
      <c r="H4" s="9" t="s">
        <v>5</v>
      </c>
      <c r="I4" s="1"/>
      <c r="J4" s="1"/>
      <c r="L4" s="1"/>
      <c r="M4" s="10"/>
      <c r="Q4" s="1"/>
      <c r="R4" s="1"/>
    </row>
    <row r="5" spans="1:18" s="6" customFormat="1" ht="15" customHeight="1" x14ac:dyDescent="0.2">
      <c r="B5" s="11" t="str">
        <f>IF(DAY(DecSun1)=1,"",IF(AND(YEAR(DecSun1+1)=CalendarYear,MONTH(DecSun1+1)=12),DecSun1+1,""))</f>
        <v/>
      </c>
      <c r="C5" s="11" t="str">
        <f>IF(DAY(DecSun1)=1,"",IF(AND(YEAR(DecSun1+2)=CalendarYear,MONTH(DecSun1+2)=12),DecSun1+2,""))</f>
        <v/>
      </c>
      <c r="D5" s="11" t="str">
        <f>IF(DAY(DecSun1)=1,"",IF(AND(YEAR(DecSun1+3)=CalendarYear,MONTH(DecSun1+3)=12),DecSun1+3,""))</f>
        <v/>
      </c>
      <c r="E5" s="11" t="str">
        <f>IF(DAY(DecSun1)=1,"",IF(AND(YEAR(DecSun1+4)=CalendarYear,MONTH(DecSun1+4)=12),DecSun1+4,""))</f>
        <v/>
      </c>
      <c r="F5" s="11" t="str">
        <f>IF(DAY(DecSun1)=1,"",IF(AND(YEAR(DecSun1+5)=CalendarYear,MONTH(DecSun1+5)=12),DecSun1+5,""))</f>
        <v/>
      </c>
      <c r="G5" s="11">
        <f>IF(DAY(DecSun1)=1,"",IF(AND(YEAR(DecSun1+6)=CalendarYear,MONTH(DecSun1+6)=12),DecSun1+6,""))</f>
        <v>43070</v>
      </c>
      <c r="H5" s="11">
        <f>IF(DAY(DecSun1)=1,IF(AND(YEAR(DecSun1)=CalendarYear,MONTH(DecSun1)=12),DecSun1,""),IF(AND(YEAR(DecSun1+7)=CalendarYear,MONTH(DecSun1+7)=12),DecSun1+7,""))</f>
        <v>43071</v>
      </c>
      <c r="I5" s="12"/>
      <c r="K5" s="1"/>
      <c r="L5" s="1"/>
      <c r="M5" s="1"/>
      <c r="Q5" s="13"/>
      <c r="R5" s="1"/>
    </row>
    <row r="6" spans="1:18" s="13" customFormat="1" ht="64.5" customHeight="1" x14ac:dyDescent="0.2">
      <c r="A6" s="6"/>
      <c r="B6" s="14"/>
      <c r="C6" s="14"/>
      <c r="D6" s="14"/>
      <c r="E6" s="14"/>
      <c r="F6" s="14"/>
      <c r="G6" s="15"/>
      <c r="H6" s="15"/>
      <c r="I6" s="12"/>
    </row>
    <row r="7" spans="1:18" ht="15" customHeight="1" x14ac:dyDescent="0.2">
      <c r="A7" s="6"/>
      <c r="B7" s="16">
        <f>IF(DAY(DecSun1)=1,IF(AND(YEAR(DecSun1+1)=CalendarYear,MONTH(DecSun1+1)=12),DecSun1+1,""),IF(AND(YEAR(DecSun1+8)=CalendarYear,MONTH(DecSun1+8)=12),DecSun1+8,""))</f>
        <v>43072</v>
      </c>
      <c r="C7" s="16">
        <f>IF(DAY(DecSun1)=1,IF(AND(YEAR(DecSun1+2)=CalendarYear,MONTH(DecSun1+2)=12),DecSun1+2,""),IF(AND(YEAR(DecSun1+9)=CalendarYear,MONTH(DecSun1+9)=12),DecSun1+9,""))</f>
        <v>43073</v>
      </c>
      <c r="D7" s="16">
        <f>IF(DAY(DecSun1)=1,IF(AND(YEAR(DecSun1+3)=CalendarYear,MONTH(DecSun1+3)=12),DecSun1+3,""),IF(AND(YEAR(DecSun1+10)=CalendarYear,MONTH(DecSun1+10)=12),DecSun1+10,""))</f>
        <v>43074</v>
      </c>
      <c r="E7" s="16">
        <f>IF(DAY(DecSun1)=1,IF(AND(YEAR(DecSun1+4)=CalendarYear,MONTH(DecSun1+4)=12),DecSun1+4,""),IF(AND(YEAR(DecSun1+11)=CalendarYear,MONTH(DecSun1+11)=12),DecSun1+11,""))</f>
        <v>43075</v>
      </c>
      <c r="F7" s="16">
        <f>IF(DAY(DecSun1)=1,IF(AND(YEAR(DecSun1+5)=CalendarYear,MONTH(DecSun1+5)=12),DecSun1+5,""),IF(AND(YEAR(DecSun1+12)=CalendarYear,MONTH(DecSun1+12)=12),DecSun1+12,""))</f>
        <v>43076</v>
      </c>
      <c r="G7" s="16">
        <f>IF(DAY(DecSun1)=1,IF(AND(YEAR(DecSun1+6)=CalendarYear,MONTH(DecSun1+6)=12),DecSun1+6,""),IF(AND(YEAR(DecSun1+13)=CalendarYear,MONTH(DecSun1+13)=12),DecSun1+13,""))</f>
        <v>43077</v>
      </c>
      <c r="H7" s="16">
        <f>IF(DAY(DecSun1)=1,IF(AND(YEAR(DecSun1+7)=CalendarYear,MONTH(DecSun1+7)=12),DecSun1+7,""),IF(AND(YEAR(DecSun1+14)=CalendarYear,MONTH(DecSun1+14)=12),DecSun1+14,""))</f>
        <v>43078</v>
      </c>
      <c r="I7" s="12"/>
    </row>
    <row r="8" spans="1:18" ht="64.5" customHeight="1" x14ac:dyDescent="0.2">
      <c r="A8" s="6"/>
      <c r="B8" s="17"/>
      <c r="C8" s="17"/>
      <c r="D8" s="17"/>
      <c r="E8" s="17"/>
      <c r="F8" s="17"/>
      <c r="G8" s="18"/>
      <c r="H8" s="18"/>
      <c r="I8" s="12"/>
    </row>
    <row r="9" spans="1:18" ht="15" customHeight="1" x14ac:dyDescent="0.2">
      <c r="A9" s="6"/>
      <c r="B9" s="19">
        <f>IF(DAY(DecSun1)=1,IF(AND(YEAR(DecSun1+8)=CalendarYear,MONTH(DecSun1+8)=12),DecSun1+8,""),IF(AND(YEAR(DecSun1+15)=CalendarYear,MONTH(DecSun1+15)=12),DecSun1+15,""))</f>
        <v>43079</v>
      </c>
      <c r="C9" s="19">
        <f>IF(DAY(DecSun1)=1,IF(AND(YEAR(DecSun1+9)=CalendarYear,MONTH(DecSun1+9)=12),DecSun1+9,""),IF(AND(YEAR(DecSun1+16)=CalendarYear,MONTH(DecSun1+16)=12),DecSun1+16,""))</f>
        <v>43080</v>
      </c>
      <c r="D9" s="19">
        <f>IF(DAY(DecSun1)=1,IF(AND(YEAR(DecSun1+10)=CalendarYear,MONTH(DecSun1+10)=12),DecSun1+10,""),IF(AND(YEAR(DecSun1+17)=CalendarYear,MONTH(DecSun1+17)=12),DecSun1+17,""))</f>
        <v>43081</v>
      </c>
      <c r="E9" s="19">
        <f>IF(DAY(DecSun1)=1,IF(AND(YEAR(DecSun1+11)=CalendarYear,MONTH(DecSun1+11)=12),DecSun1+11,""),IF(AND(YEAR(DecSun1+18)=CalendarYear,MONTH(DecSun1+18)=12),DecSun1+18,""))</f>
        <v>43082</v>
      </c>
      <c r="F9" s="19">
        <f>IF(DAY(DecSun1)=1,IF(AND(YEAR(DecSun1+12)=CalendarYear,MONTH(DecSun1+12)=12),DecSun1+12,""),IF(AND(YEAR(DecSun1+19)=CalendarYear,MONTH(DecSun1+19)=12),DecSun1+19,""))</f>
        <v>43083</v>
      </c>
      <c r="G9" s="19">
        <f>IF(DAY(DecSun1)=1,IF(AND(YEAR(DecSun1+13)=CalendarYear,MONTH(DecSun1+13)=12),DecSun1+13,""),IF(AND(YEAR(DecSun1+20)=CalendarYear,MONTH(DecSun1+20)=12),DecSun1+20,""))</f>
        <v>43084</v>
      </c>
      <c r="H9" s="19">
        <f>IF(DAY(DecSun1)=1,IF(AND(YEAR(DecSun1+14)=CalendarYear,MONTH(DecSun1+14)=12),DecSun1+14,""),IF(AND(YEAR(DecSun1+21)=CalendarYear,MONTH(DecSun1+21)=12),DecSun1+21,""))</f>
        <v>43085</v>
      </c>
      <c r="I9" s="12"/>
    </row>
    <row r="10" spans="1:18" ht="64.5" customHeight="1" x14ac:dyDescent="0.2">
      <c r="A10" s="6"/>
      <c r="B10" s="14"/>
      <c r="C10" s="14"/>
      <c r="D10" s="14"/>
      <c r="E10" s="14"/>
      <c r="F10" s="14"/>
      <c r="G10" s="15"/>
      <c r="H10" s="15"/>
      <c r="I10" s="12"/>
    </row>
    <row r="11" spans="1:18" ht="15" customHeight="1" x14ac:dyDescent="0.2">
      <c r="A11" s="6"/>
      <c r="B11" s="20">
        <f>IF(DAY(DecSun1)=1,IF(AND(YEAR(DecSun1+15)=CalendarYear,MONTH(DecSun1+15)=12),DecSun1+15,""),IF(AND(YEAR(DecSun1+22)=CalendarYear,MONTH(DecSun1+22)=12),DecSun1+22,""))</f>
        <v>43086</v>
      </c>
      <c r="C11" s="20">
        <f>IF(DAY(DecSun1)=1,IF(AND(YEAR(DecSun1+16)=CalendarYear,MONTH(DecSun1+16)=12),DecSun1+16,""),IF(AND(YEAR(DecSun1+23)=CalendarYear,MONTH(DecSun1+23)=12),DecSun1+23,""))</f>
        <v>43087</v>
      </c>
      <c r="D11" s="20">
        <f>IF(DAY(DecSun1)=1,IF(AND(YEAR(DecSun1+17)=CalendarYear,MONTH(DecSun1+17)=12),DecSun1+17,""),IF(AND(YEAR(DecSun1+24)=CalendarYear,MONTH(DecSun1+24)=12),DecSun1+24,""))</f>
        <v>43088</v>
      </c>
      <c r="E11" s="20">
        <f>IF(DAY(DecSun1)=1,IF(AND(YEAR(DecSun1+18)=CalendarYear,MONTH(DecSun1+18)=12),DecSun1+18,""),IF(AND(YEAR(DecSun1+25)=CalendarYear,MONTH(DecSun1+25)=12),DecSun1+25,""))</f>
        <v>43089</v>
      </c>
      <c r="F11" s="20">
        <f>IF(DAY(DecSun1)=1,IF(AND(YEAR(DecSun1+19)=CalendarYear,MONTH(DecSun1+19)=12),DecSun1+19,""),IF(AND(YEAR(DecSun1+26)=CalendarYear,MONTH(DecSun1+26)=12),DecSun1+26,""))</f>
        <v>43090</v>
      </c>
      <c r="G11" s="20">
        <f>IF(DAY(DecSun1)=1,IF(AND(YEAR(DecSun1+20)=CalendarYear,MONTH(DecSun1+20)=12),DecSun1+20,""),IF(AND(YEAR(DecSun1+27)=CalendarYear,MONTH(DecSun1+27)=12),DecSun1+27,""))</f>
        <v>43091</v>
      </c>
      <c r="H11" s="20">
        <f>IF(DAY(DecSun1)=1,IF(AND(YEAR(DecSun1+21)=CalendarYear,MONTH(DecSun1+21)=12),DecSun1+21,""),IF(AND(YEAR(DecSun1+28)=CalendarYear,MONTH(DecSun1+28)=12),DecSun1+28,""))</f>
        <v>43092</v>
      </c>
      <c r="I11" s="12"/>
    </row>
    <row r="12" spans="1:18" ht="64.5" customHeight="1" x14ac:dyDescent="0.2">
      <c r="A12" s="6"/>
      <c r="B12" s="17"/>
      <c r="C12" s="17"/>
      <c r="D12" s="17"/>
      <c r="E12" s="17"/>
      <c r="F12" s="17"/>
      <c r="G12" s="18"/>
      <c r="H12" s="18"/>
      <c r="I12" s="12"/>
    </row>
    <row r="13" spans="1:18" ht="15" customHeight="1" x14ac:dyDescent="0.2">
      <c r="A13" s="6"/>
      <c r="B13" s="19">
        <f>IF(DAY(DecSun1)=1,IF(AND(YEAR(DecSun1+22)=CalendarYear,MONTH(DecSun1+22)=12),DecSun1+22,""),IF(AND(YEAR(DecSun1+29)=CalendarYear,MONTH(DecSun1+29)=12),DecSun1+29,""))</f>
        <v>43093</v>
      </c>
      <c r="C13" s="19">
        <f>IF(DAY(DecSun1)=1,IF(AND(YEAR(DecSun1+23)=CalendarYear,MONTH(DecSun1+23)=12),DecSun1+23,""),IF(AND(YEAR(DecSun1+30)=CalendarYear,MONTH(DecSun1+30)=12),DecSun1+30,""))</f>
        <v>43094</v>
      </c>
      <c r="D13" s="19">
        <f>IF(DAY(DecSun1)=1,IF(AND(YEAR(DecSun1+24)=CalendarYear,MONTH(DecSun1+24)=12),DecSun1+24,""),IF(AND(YEAR(DecSun1+31)=CalendarYear,MONTH(DecSun1+31)=12),DecSun1+31,""))</f>
        <v>43095</v>
      </c>
      <c r="E13" s="19">
        <f>IF(DAY(DecSun1)=1,IF(AND(YEAR(DecSun1+25)=CalendarYear,MONTH(DecSun1+25)=12),DecSun1+25,""),IF(AND(YEAR(DecSun1+32)=CalendarYear,MONTH(DecSun1+32)=12),DecSun1+32,""))</f>
        <v>43096</v>
      </c>
      <c r="F13" s="19">
        <f>IF(DAY(DecSun1)=1,IF(AND(YEAR(DecSun1+26)=CalendarYear,MONTH(DecSun1+26)=12),DecSun1+26,""),IF(AND(YEAR(DecSun1+33)=CalendarYear,MONTH(DecSun1+33)=12),DecSun1+33,""))</f>
        <v>43097</v>
      </c>
      <c r="G13" s="19">
        <f>IF(DAY(DecSun1)=1,IF(AND(YEAR(DecSun1+27)=CalendarYear,MONTH(DecSun1+27)=12),DecSun1+27,""),IF(AND(YEAR(DecSun1+34)=CalendarYear,MONTH(DecSun1+34)=12),DecSun1+34,""))</f>
        <v>43098</v>
      </c>
      <c r="H13" s="19">
        <f>IF(DAY(DecSun1)=1,IF(AND(YEAR(DecSun1+28)=CalendarYear,MONTH(DecSun1+28)=12),DecSun1+28,""),IF(AND(YEAR(DecSun1+35)=CalendarYear,MONTH(DecSun1+35)=12),DecSun1+35,""))</f>
        <v>43099</v>
      </c>
      <c r="I13" s="12"/>
    </row>
    <row r="14" spans="1:18" ht="64.5" customHeight="1" x14ac:dyDescent="0.2">
      <c r="A14" s="6"/>
      <c r="B14" s="14"/>
      <c r="C14" s="14"/>
      <c r="D14" s="14"/>
      <c r="E14" s="14"/>
      <c r="F14" s="14"/>
      <c r="G14" s="15"/>
      <c r="H14" s="15"/>
      <c r="I14" s="12"/>
    </row>
    <row r="15" spans="1:18" ht="15" customHeight="1" x14ac:dyDescent="0.2">
      <c r="A15" s="6"/>
      <c r="B15" s="20">
        <f>IF(DAY(DecSun1)=1,IF(AND(YEAR(DecSun1+29)=CalendarYear,MONTH(DecSun1+29)=12),DecSun1+29,""),IF(AND(YEAR(DecSun1+36)=CalendarYear,MONTH(DecSun1+36)=12),DecSun1+36,""))</f>
        <v>43100</v>
      </c>
      <c r="C15" s="21" t="str">
        <f>IF(DAY(DecSun1)=1,IF(AND(YEAR(DecSun1+30)=CalendarYear,MONTH(DecSun1+30)=12),DecSun1+30,""),IF(AND(YEAR(DecSun1+37)=CalendarYear,MONTH(DecSun1+37)=12),DecSun1+37,""))</f>
        <v/>
      </c>
      <c r="D15" s="30" t="s">
        <v>8</v>
      </c>
      <c r="E15" s="31"/>
      <c r="F15" s="31"/>
      <c r="G15" s="31"/>
      <c r="H15" s="32"/>
      <c r="I15" s="12"/>
    </row>
    <row r="16" spans="1:18" ht="64.5" customHeight="1" x14ac:dyDescent="0.2">
      <c r="A16" s="6"/>
      <c r="B16" s="17"/>
      <c r="C16" s="17"/>
      <c r="D16" s="27"/>
      <c r="E16" s="28"/>
      <c r="F16" s="28"/>
      <c r="G16" s="28"/>
      <c r="H16" s="29"/>
      <c r="I16" s="12"/>
    </row>
    <row r="17" spans="3:5" ht="22.5" customHeight="1" x14ac:dyDescent="0.2"/>
    <row r="19" spans="3:5" ht="21" customHeight="1" x14ac:dyDescent="0.2">
      <c r="C19" s="22"/>
      <c r="D19" s="23"/>
      <c r="E19" s="24"/>
    </row>
    <row r="20" spans="3:5" ht="19.5" customHeight="1" x14ac:dyDescent="0.2"/>
  </sheetData>
  <mergeCells count="3">
    <mergeCell ref="B3:F3"/>
    <mergeCell ref="D15:H15"/>
    <mergeCell ref="D16:H16"/>
  </mergeCells>
  <printOptions horizontalCentered="1" verticalCentered="1"/>
  <pageMargins left="0.2" right="0.2" top="0.25" bottom="0.25" header="0" footer="0"/>
  <pageSetup scale="93" orientation="landscape" r:id="rId1"/>
  <headerFooter scaleWithDoc="0"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0" tint="-0.34998626667073579"/>
    <pageSetUpPr fitToPage="1"/>
  </sheetPr>
  <dimension ref="A1:R20"/>
  <sheetViews>
    <sheetView showGridLines="0" rightToLeft="1" topLeftCell="A9" zoomScaleNormal="100" workbookViewId="0">
      <selection activeCell="L8" sqref="L8"/>
    </sheetView>
  </sheetViews>
  <sheetFormatPr defaultColWidth="6.6640625" defaultRowHeight="14.25" x14ac:dyDescent="0.2"/>
  <cols>
    <col min="1" max="1" width="3.109375" style="1" customWidth="1"/>
    <col min="2" max="9" width="13.77734375" style="1" customWidth="1"/>
    <col min="10" max="10" width="12.6640625" style="1" customWidth="1"/>
    <col min="11" max="11" width="2.109375" style="1" customWidth="1"/>
    <col min="12" max="12" width="11.77734375" style="1" customWidth="1"/>
    <col min="13" max="13" width="11.33203125" style="1" customWidth="1"/>
    <col min="14" max="16384" width="6.6640625" style="1"/>
  </cols>
  <sheetData>
    <row r="1" spans="1:18" ht="14.25" customHeight="1" x14ac:dyDescent="0.2">
      <c r="A1" s="6"/>
    </row>
    <row r="2" spans="1:18" ht="30" customHeight="1" x14ac:dyDescent="0.2">
      <c r="A2" s="6"/>
      <c r="B2" s="4"/>
      <c r="C2" s="4"/>
      <c r="D2" s="4"/>
      <c r="E2" s="4"/>
      <c r="F2" s="4"/>
      <c r="G2" s="4"/>
      <c r="H2" s="4"/>
      <c r="I2" s="4"/>
      <c r="J2" s="4"/>
    </row>
    <row r="3" spans="1:18" ht="62.25" customHeight="1" x14ac:dyDescent="0.2">
      <c r="A3" s="6"/>
      <c r="B3" s="33" t="str">
        <f>UPPER(TEXT(DATE(CalendarYear,2,1),"mmmm yyyy"))</f>
        <v>פברואר 2017</v>
      </c>
      <c r="C3" s="33"/>
      <c r="D3" s="33"/>
      <c r="E3" s="33"/>
      <c r="F3" s="33"/>
    </row>
    <row r="4" spans="1:18" s="6" customFormat="1" ht="26.25" customHeight="1" x14ac:dyDescent="0.2">
      <c r="B4" s="7" t="s">
        <v>6</v>
      </c>
      <c r="C4" s="8" t="s">
        <v>0</v>
      </c>
      <c r="D4" s="8" t="s">
        <v>1</v>
      </c>
      <c r="E4" s="8" t="s">
        <v>2</v>
      </c>
      <c r="F4" s="8" t="s">
        <v>3</v>
      </c>
      <c r="G4" s="8" t="s">
        <v>4</v>
      </c>
      <c r="H4" s="9" t="s">
        <v>5</v>
      </c>
      <c r="I4" s="1"/>
      <c r="J4" s="1"/>
      <c r="L4" s="1"/>
      <c r="M4" s="10"/>
      <c r="Q4" s="1"/>
      <c r="R4" s="1"/>
    </row>
    <row r="5" spans="1:18" s="6" customFormat="1" ht="15" customHeight="1" x14ac:dyDescent="0.2">
      <c r="B5" s="11" t="str">
        <f>IF(DAY(FebSun1)=1,"",IF(AND(YEAR(FebSun1+1)=CalendarYear,MONTH(FebSun1+1)=2),FebSun1+1,""))</f>
        <v/>
      </c>
      <c r="C5" s="11" t="str">
        <f>IF(DAY(FebSun1)=1,"",IF(AND(YEAR(FebSun1+2)=CalendarYear,MONTH(FebSun1+2)=2),FebSun1+2,""))</f>
        <v/>
      </c>
      <c r="D5" s="11" t="str">
        <f>IF(DAY(FebSun1)=1,"",IF(AND(YEAR(FebSun1+3)=CalendarYear,MONTH(FebSun1+3)=2),FebSun1+3,""))</f>
        <v/>
      </c>
      <c r="E5" s="11">
        <f>IF(DAY(FebSun1)=1,"",IF(AND(YEAR(FebSun1+4)=CalendarYear,MONTH(FebSun1+4)=2),FebSun1+4,""))</f>
        <v>42767</v>
      </c>
      <c r="F5" s="11">
        <f>IF(DAY(FebSun1)=1,"",IF(AND(YEAR(FebSun1+5)=CalendarYear,MONTH(FebSun1+5)=2),FebSun1+5,""))</f>
        <v>42768</v>
      </c>
      <c r="G5" s="11">
        <f>IF(DAY(FebSun1)=1,"",IF(AND(YEAR(FebSun1+6)=CalendarYear,MONTH(FebSun1+6)=2),FebSun1+6,""))</f>
        <v>42769</v>
      </c>
      <c r="H5" s="11">
        <f>IF(DAY(FebSun1)=1,IF(AND(YEAR(FebSun1)=CalendarYear,MONTH(FebSun1)=2),FebSun1,""),IF(AND(YEAR(FebSun1+7)=CalendarYear,MONTH(FebSun1+7)=2),FebSun1+7,""))</f>
        <v>42770</v>
      </c>
      <c r="I5" s="12"/>
      <c r="K5" s="1"/>
      <c r="L5" s="1"/>
      <c r="M5" s="1"/>
      <c r="Q5" s="13"/>
      <c r="R5" s="1"/>
    </row>
    <row r="6" spans="1:18" s="13" customFormat="1" ht="64.5" customHeight="1" x14ac:dyDescent="0.2">
      <c r="A6" s="6"/>
      <c r="B6" s="14"/>
      <c r="C6" s="14"/>
      <c r="D6" s="14"/>
      <c r="E6" s="14"/>
      <c r="F6" s="14"/>
      <c r="G6" s="15"/>
      <c r="H6" s="15"/>
      <c r="I6" s="12"/>
    </row>
    <row r="7" spans="1:18" ht="15" customHeight="1" x14ac:dyDescent="0.2">
      <c r="A7" s="6"/>
      <c r="B7" s="16">
        <f>IF(DAY(FebSun1)=1,IF(AND(YEAR(FebSun1+1)=CalendarYear,MONTH(FebSun1+1)=2),FebSun1+1,""),IF(AND(YEAR(FebSun1+8)=CalendarYear,MONTH(FebSun1+8)=2),FebSun1+8,""))</f>
        <v>42771</v>
      </c>
      <c r="C7" s="16">
        <f>IF(DAY(FebSun1)=1,IF(AND(YEAR(FebSun1+2)=CalendarYear,MONTH(FebSun1+2)=2),FebSun1+2,""),IF(AND(YEAR(FebSun1+9)=CalendarYear,MONTH(FebSun1+9)=2),FebSun1+9,""))</f>
        <v>42772</v>
      </c>
      <c r="D7" s="16">
        <f>IF(DAY(FebSun1)=1,IF(AND(YEAR(FebSun1+3)=CalendarYear,MONTH(FebSun1+3)=2),FebSun1+3,""),IF(AND(YEAR(FebSun1+10)=CalendarYear,MONTH(FebSun1+10)=2),FebSun1+10,""))</f>
        <v>42773</v>
      </c>
      <c r="E7" s="16">
        <f>IF(DAY(FebSun1)=1,IF(AND(YEAR(FebSun1+4)=CalendarYear,MONTH(FebSun1+4)=2),FebSun1+4,""),IF(AND(YEAR(FebSun1+11)=CalendarYear,MONTH(FebSun1+11)=2),FebSun1+11,""))</f>
        <v>42774</v>
      </c>
      <c r="F7" s="16">
        <f>IF(DAY(FebSun1)=1,IF(AND(YEAR(FebSun1+5)=CalendarYear,MONTH(FebSun1+5)=2),FebSun1+5,""),IF(AND(YEAR(FebSun1+12)=CalendarYear,MONTH(FebSun1+12)=2),FebSun1+12,""))</f>
        <v>42775</v>
      </c>
      <c r="G7" s="16">
        <f>IF(DAY(FebSun1)=1,IF(AND(YEAR(FebSun1+6)=CalendarYear,MONTH(FebSun1+6)=2),FebSun1+6,""),IF(AND(YEAR(FebSun1+13)=CalendarYear,MONTH(FebSun1+13)=2),FebSun1+13,""))</f>
        <v>42776</v>
      </c>
      <c r="H7" s="16">
        <f>IF(DAY(FebSun1)=1,IF(AND(YEAR(FebSun1+7)=CalendarYear,MONTH(FebSun1+7)=2),FebSun1+7,""),IF(AND(YEAR(FebSun1+14)=CalendarYear,MONTH(FebSun1+14)=2),FebSun1+14,""))</f>
        <v>42777</v>
      </c>
      <c r="I7" s="12"/>
    </row>
    <row r="8" spans="1:18" ht="64.5" customHeight="1" x14ac:dyDescent="0.2">
      <c r="A8" s="6"/>
      <c r="B8" s="17"/>
      <c r="C8" s="17"/>
      <c r="D8" s="17"/>
      <c r="E8" s="17"/>
      <c r="F8" s="17"/>
      <c r="G8" s="18"/>
      <c r="H8" s="18"/>
      <c r="I8" s="12"/>
    </row>
    <row r="9" spans="1:18" ht="15" customHeight="1" x14ac:dyDescent="0.2">
      <c r="A9" s="6"/>
      <c r="B9" s="19">
        <f>IF(DAY(FebSun1)=1,IF(AND(YEAR(FebSun1+8)=CalendarYear,MONTH(FebSun1+8)=2),FebSun1+8,""),IF(AND(YEAR(FebSun1+15)=CalendarYear,MONTH(FebSun1+15)=2),FebSun1+15,""))</f>
        <v>42778</v>
      </c>
      <c r="C9" s="19">
        <f>IF(DAY(FebSun1)=1,IF(AND(YEAR(FebSun1+9)=CalendarYear,MONTH(FebSun1+9)=2),FebSun1+9,""),IF(AND(YEAR(FebSun1+16)=CalendarYear,MONTH(FebSun1+16)=2),FebSun1+16,""))</f>
        <v>42779</v>
      </c>
      <c r="D9" s="19">
        <f>IF(DAY(FebSun1)=1,IF(AND(YEAR(FebSun1+10)=CalendarYear,MONTH(FebSun1+10)=2),FebSun1+10,""),IF(AND(YEAR(FebSun1+17)=CalendarYear,MONTH(FebSun1+17)=2),FebSun1+17,""))</f>
        <v>42780</v>
      </c>
      <c r="E9" s="19">
        <f>IF(DAY(FebSun1)=1,IF(AND(YEAR(FebSun1+11)=CalendarYear,MONTH(FebSun1+11)=2),FebSun1+11,""),IF(AND(YEAR(FebSun1+18)=CalendarYear,MONTH(FebSun1+18)=2),FebSun1+18,""))</f>
        <v>42781</v>
      </c>
      <c r="F9" s="19">
        <f>IF(DAY(FebSun1)=1,IF(AND(YEAR(FebSun1+12)=CalendarYear,MONTH(FebSun1+12)=2),FebSun1+12,""),IF(AND(YEAR(FebSun1+19)=CalendarYear,MONTH(FebSun1+19)=2),FebSun1+19,""))</f>
        <v>42782</v>
      </c>
      <c r="G9" s="19">
        <f>IF(DAY(FebSun1)=1,IF(AND(YEAR(FebSun1+13)=CalendarYear,MONTH(FebSun1+13)=2),FebSun1+13,""),IF(AND(YEAR(FebSun1+20)=CalendarYear,MONTH(FebSun1+20)=2),FebSun1+20,""))</f>
        <v>42783</v>
      </c>
      <c r="H9" s="19">
        <f>IF(DAY(FebSun1)=1,IF(AND(YEAR(FebSun1+14)=CalendarYear,MONTH(FebSun1+14)=2),FebSun1+14,""),IF(AND(YEAR(FebSun1+21)=CalendarYear,MONTH(FebSun1+21)=2),FebSun1+21,""))</f>
        <v>42784</v>
      </c>
      <c r="I9" s="12"/>
    </row>
    <row r="10" spans="1:18" ht="64.5" customHeight="1" x14ac:dyDescent="0.2">
      <c r="A10" s="6"/>
      <c r="B10" s="14"/>
      <c r="C10" s="14"/>
      <c r="D10" s="14"/>
      <c r="E10" s="14"/>
      <c r="F10" s="14"/>
      <c r="G10" s="15"/>
      <c r="H10" s="15"/>
      <c r="I10" s="12"/>
    </row>
    <row r="11" spans="1:18" ht="15" customHeight="1" x14ac:dyDescent="0.2">
      <c r="A11" s="6"/>
      <c r="B11" s="20">
        <f>IF(DAY(FebSun1)=1,IF(AND(YEAR(FebSun1+15)=CalendarYear,MONTH(FebSun1+15)=2),FebSun1+15,""),IF(AND(YEAR(FebSun1+22)=CalendarYear,MONTH(FebSun1+22)=2),FebSun1+22,""))</f>
        <v>42785</v>
      </c>
      <c r="C11" s="20">
        <f>IF(DAY(FebSun1)=1,IF(AND(YEAR(FebSun1+16)=CalendarYear,MONTH(FebSun1+16)=2),FebSun1+16,""),IF(AND(YEAR(FebSun1+23)=CalendarYear,MONTH(FebSun1+23)=2),FebSun1+23,""))</f>
        <v>42786</v>
      </c>
      <c r="D11" s="20">
        <f>IF(DAY(FebSun1)=1,IF(AND(YEAR(FebSun1+17)=CalendarYear,MONTH(FebSun1+17)=2),FebSun1+17,""),IF(AND(YEAR(FebSun1+24)=CalendarYear,MONTH(FebSun1+24)=2),FebSun1+24,""))</f>
        <v>42787</v>
      </c>
      <c r="E11" s="20">
        <f>IF(DAY(FebSun1)=1,IF(AND(YEAR(FebSun1+18)=CalendarYear,MONTH(FebSun1+18)=2),FebSun1+18,""),IF(AND(YEAR(FebSun1+25)=CalendarYear,MONTH(FebSun1+25)=2),FebSun1+25,""))</f>
        <v>42788</v>
      </c>
      <c r="F11" s="20">
        <f>IF(DAY(FebSun1)=1,IF(AND(YEAR(FebSun1+19)=CalendarYear,MONTH(FebSun1+19)=2),FebSun1+19,""),IF(AND(YEAR(FebSun1+26)=CalendarYear,MONTH(FebSun1+26)=2),FebSun1+26,""))</f>
        <v>42789</v>
      </c>
      <c r="G11" s="20">
        <f>IF(DAY(FebSun1)=1,IF(AND(YEAR(FebSun1+20)=CalendarYear,MONTH(FebSun1+20)=2),FebSun1+20,""),IF(AND(YEAR(FebSun1+27)=CalendarYear,MONTH(FebSun1+27)=2),FebSun1+27,""))</f>
        <v>42790</v>
      </c>
      <c r="H11" s="20">
        <f>IF(DAY(FebSun1)=1,IF(AND(YEAR(FebSun1+21)=CalendarYear,MONTH(FebSun1+21)=2),FebSun1+21,""),IF(AND(YEAR(FebSun1+28)=CalendarYear,MONTH(FebSun1+28)=2),FebSun1+28,""))</f>
        <v>42791</v>
      </c>
      <c r="I11" s="12"/>
    </row>
    <row r="12" spans="1:18" ht="64.5" customHeight="1" x14ac:dyDescent="0.2">
      <c r="A12" s="6"/>
      <c r="B12" s="17"/>
      <c r="C12" s="17"/>
      <c r="D12" s="17"/>
      <c r="E12" s="17"/>
      <c r="F12" s="17"/>
      <c r="G12" s="18"/>
      <c r="H12" s="18"/>
      <c r="I12" s="12"/>
    </row>
    <row r="13" spans="1:18" ht="15" customHeight="1" x14ac:dyDescent="0.2">
      <c r="A13" s="6"/>
      <c r="B13" s="19">
        <f>IF(DAY(FebSun1)=1,IF(AND(YEAR(FebSun1+22)=CalendarYear,MONTH(FebSun1+22)=2),FebSun1+22,""),IF(AND(YEAR(FebSun1+29)=CalendarYear,MONTH(FebSun1+29)=2),FebSun1+29,""))</f>
        <v>42792</v>
      </c>
      <c r="C13" s="19">
        <f>IF(DAY(FebSun1)=1,IF(AND(YEAR(FebSun1+23)=CalendarYear,MONTH(FebSun1+23)=2),FebSun1+23,""),IF(AND(YEAR(FebSun1+30)=CalendarYear,MONTH(FebSun1+30)=2),FebSun1+30,""))</f>
        <v>42793</v>
      </c>
      <c r="D13" s="19">
        <f>IF(DAY(FebSun1)=1,IF(AND(YEAR(FebSun1+24)=CalendarYear,MONTH(FebSun1+24)=2),FebSun1+24,""),IF(AND(YEAR(FebSun1+31)=CalendarYear,MONTH(FebSun1+31)=2),FebSun1+31,""))</f>
        <v>42794</v>
      </c>
      <c r="E13" s="19" t="str">
        <f>IF(DAY(FebSun1)=1,IF(AND(YEAR(FebSun1+25)=CalendarYear,MONTH(FebSun1+25)=2),FebSun1+25,""),IF(AND(YEAR(FebSun1+32)=CalendarYear,MONTH(FebSun1+32)=2),FebSun1+32,""))</f>
        <v/>
      </c>
      <c r="F13" s="19" t="str">
        <f>IF(DAY(FebSun1)=1,IF(AND(YEAR(FebSun1+26)=CalendarYear,MONTH(FebSun1+26)=2),FebSun1+26,""),IF(AND(YEAR(FebSun1+33)=CalendarYear,MONTH(FebSun1+33)=2),FebSun1+33,""))</f>
        <v/>
      </c>
      <c r="G13" s="19" t="str">
        <f>IF(DAY(FebSun1)=1,IF(AND(YEAR(FebSun1+27)=CalendarYear,MONTH(FebSun1+27)=2),FebSun1+27,""),IF(AND(YEAR(FebSun1+34)=CalendarYear,MONTH(FebSun1+34)=2),FebSun1+34,""))</f>
        <v/>
      </c>
      <c r="H13" s="19" t="str">
        <f>IF(DAY(FebSun1)=1,IF(AND(YEAR(FebSun1+28)=CalendarYear,MONTH(FebSun1+28)=2),FebSun1+28,""),IF(AND(YEAR(FebSun1+35)=CalendarYear,MONTH(FebSun1+35)=2),FebSun1+35,""))</f>
        <v/>
      </c>
      <c r="I13" s="12"/>
    </row>
    <row r="14" spans="1:18" ht="64.5" customHeight="1" x14ac:dyDescent="0.2">
      <c r="A14" s="6"/>
      <c r="B14" s="14"/>
      <c r="C14" s="14"/>
      <c r="D14" s="14"/>
      <c r="E14" s="14"/>
      <c r="F14" s="14"/>
      <c r="G14" s="15"/>
      <c r="H14" s="15"/>
      <c r="I14" s="12"/>
    </row>
    <row r="15" spans="1:18" ht="15" customHeight="1" x14ac:dyDescent="0.2">
      <c r="A15" s="6"/>
      <c r="B15" s="20" t="str">
        <f>IF(DAY(FebSun1)=1,IF(AND(YEAR(FebSun1+29)=CalendarYear,MONTH(FebSun1+29)=2),FebSun1+29,""),IF(AND(YEAR(FebSun1+36)=CalendarYear,MONTH(FebSun1+36)=2),FebSun1+36,""))</f>
        <v/>
      </c>
      <c r="C15" s="21" t="str">
        <f>IF(DAY(FebSun1)=1,IF(AND(YEAR(FebSun1+30)=CalendarYear,MONTH(FebSun1+30)=2),FebSun1+30,""),IF(AND(YEAR(FebSun1+37)=CalendarYear,MONTH(FebSun1+37)=2),FebSun1+37,""))</f>
        <v/>
      </c>
      <c r="D15" s="30" t="s">
        <v>8</v>
      </c>
      <c r="E15" s="31"/>
      <c r="F15" s="31"/>
      <c r="G15" s="31"/>
      <c r="H15" s="32"/>
      <c r="I15" s="12"/>
    </row>
    <row r="16" spans="1:18" ht="64.5" customHeight="1" x14ac:dyDescent="0.2">
      <c r="A16" s="6"/>
      <c r="B16" s="17"/>
      <c r="C16" s="17"/>
      <c r="D16" s="27"/>
      <c r="E16" s="28"/>
      <c r="F16" s="28"/>
      <c r="G16" s="28"/>
      <c r="H16" s="29"/>
      <c r="I16" s="12"/>
    </row>
    <row r="17" spans="3:5" ht="17.25" customHeight="1" x14ac:dyDescent="0.2"/>
    <row r="19" spans="3:5" ht="21" customHeight="1" x14ac:dyDescent="0.2">
      <c r="C19" s="22"/>
      <c r="D19" s="23"/>
      <c r="E19" s="24"/>
    </row>
    <row r="20" spans="3:5" ht="19.5" customHeight="1" x14ac:dyDescent="0.2"/>
  </sheetData>
  <mergeCells count="3">
    <mergeCell ref="B3:F3"/>
    <mergeCell ref="D15:H15"/>
    <mergeCell ref="D16:H16"/>
  </mergeCells>
  <printOptions horizontalCentered="1" verticalCentered="1"/>
  <pageMargins left="0.2" right="0.2" top="0.25" bottom="0.25" header="0" footer="0"/>
  <pageSetup scale="93" orientation="landscape" r:id="rId1"/>
  <headerFooter scaleWithDoc="0"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0" tint="-0.249977111117893"/>
    <pageSetUpPr fitToPage="1"/>
  </sheetPr>
  <dimension ref="A1:R20"/>
  <sheetViews>
    <sheetView showGridLines="0" rightToLeft="1" zoomScaleNormal="100" workbookViewId="0">
      <selection activeCell="L8" sqref="L8"/>
    </sheetView>
  </sheetViews>
  <sheetFormatPr defaultColWidth="6.6640625" defaultRowHeight="14.25" x14ac:dyDescent="0.2"/>
  <cols>
    <col min="1" max="1" width="3.109375" style="1" customWidth="1"/>
    <col min="2" max="9" width="13.77734375" style="1" customWidth="1"/>
    <col min="10" max="10" width="12.6640625" style="1" customWidth="1"/>
    <col min="11" max="11" width="2.109375" style="1" customWidth="1"/>
    <col min="12" max="12" width="11.77734375" style="1" customWidth="1"/>
    <col min="13" max="13" width="11.33203125" style="1" customWidth="1"/>
    <col min="14" max="16384" width="6.6640625" style="1"/>
  </cols>
  <sheetData>
    <row r="1" spans="1:18" ht="14.25" customHeight="1" x14ac:dyDescent="0.2">
      <c r="A1" s="6"/>
    </row>
    <row r="2" spans="1:18" ht="30" customHeight="1" x14ac:dyDescent="0.2">
      <c r="A2" s="6"/>
      <c r="B2" s="4"/>
      <c r="C2" s="4"/>
      <c r="D2" s="4"/>
      <c r="E2" s="4"/>
      <c r="F2" s="4"/>
      <c r="G2" s="4"/>
      <c r="H2" s="4"/>
      <c r="I2" s="4"/>
      <c r="J2" s="4"/>
    </row>
    <row r="3" spans="1:18" ht="62.25" customHeight="1" x14ac:dyDescent="0.2">
      <c r="A3" s="6"/>
      <c r="B3" s="33" t="str">
        <f>UPPER(TEXT(DATE(CalendarYear,3,1),"mmmm yyyy"))</f>
        <v>מרץ 2017</v>
      </c>
      <c r="C3" s="33"/>
      <c r="D3" s="33"/>
      <c r="E3" s="33"/>
      <c r="F3" s="33"/>
    </row>
    <row r="4" spans="1:18" s="6" customFormat="1" ht="26.25" customHeight="1" x14ac:dyDescent="0.2">
      <c r="B4" s="7" t="s">
        <v>6</v>
      </c>
      <c r="C4" s="8" t="s">
        <v>0</v>
      </c>
      <c r="D4" s="8" t="s">
        <v>1</v>
      </c>
      <c r="E4" s="8" t="s">
        <v>2</v>
      </c>
      <c r="F4" s="8" t="s">
        <v>3</v>
      </c>
      <c r="G4" s="8" t="s">
        <v>4</v>
      </c>
      <c r="H4" s="9" t="s">
        <v>5</v>
      </c>
      <c r="I4" s="1"/>
      <c r="J4" s="1"/>
      <c r="L4" s="1"/>
      <c r="M4" s="10"/>
      <c r="Q4" s="1"/>
      <c r="R4" s="1"/>
    </row>
    <row r="5" spans="1:18" s="6" customFormat="1" ht="15" customHeight="1" x14ac:dyDescent="0.2">
      <c r="B5" s="11" t="str">
        <f>IF(DAY(MarSun1)=1,"",IF(AND(YEAR(MarSun1+1)=CalendarYear,MONTH(MarSun1+1)=3),MarSun1+1,""))</f>
        <v/>
      </c>
      <c r="C5" s="11" t="str">
        <f>IF(DAY(MarSun1)=1,"",IF(AND(YEAR(MarSun1+2)=CalendarYear,MONTH(MarSun1+2)=3),MarSun1+2,""))</f>
        <v/>
      </c>
      <c r="D5" s="11" t="str">
        <f>IF(DAY(MarSun1)=1,"",IF(AND(YEAR(MarSun1+3)=CalendarYear,MONTH(MarSun1+3)=3),MarSun1+3,""))</f>
        <v/>
      </c>
      <c r="E5" s="11">
        <f>IF(DAY(MarSun1)=1,"",IF(AND(YEAR(MarSun1+4)=CalendarYear,MONTH(MarSun1+4)=3),MarSun1+4,""))</f>
        <v>42795</v>
      </c>
      <c r="F5" s="11">
        <f>IF(DAY(MarSun1)=1,"",IF(AND(YEAR(MarSun1+5)=CalendarYear,MONTH(MarSun1+5)=3),MarSun1+5,""))</f>
        <v>42796</v>
      </c>
      <c r="G5" s="11">
        <f>IF(DAY(MarSun1)=1,"",IF(AND(YEAR(MarSun1+6)=CalendarYear,MONTH(MarSun1+6)=3),MarSun1+6,""))</f>
        <v>42797</v>
      </c>
      <c r="H5" s="11">
        <f>IF(DAY(MarSun1)=1,IF(AND(YEAR(MarSun1)=CalendarYear,MONTH(MarSun1)=3),MarSun1,""),IF(AND(YEAR(MarSun1+7)=CalendarYear,MONTH(MarSun1+7)=3),MarSun1+7,""))</f>
        <v>42798</v>
      </c>
      <c r="I5" s="12"/>
      <c r="K5" s="1"/>
      <c r="L5" s="1"/>
      <c r="M5" s="1"/>
      <c r="Q5" s="13"/>
      <c r="R5" s="1"/>
    </row>
    <row r="6" spans="1:18" s="13" customFormat="1" ht="64.5" customHeight="1" x14ac:dyDescent="0.2">
      <c r="A6" s="6"/>
      <c r="B6" s="14"/>
      <c r="C6" s="14"/>
      <c r="D6" s="14"/>
      <c r="E6" s="14"/>
      <c r="F6" s="14"/>
      <c r="G6" s="15"/>
      <c r="H6" s="15"/>
      <c r="I6" s="12"/>
    </row>
    <row r="7" spans="1:18" ht="15" customHeight="1" x14ac:dyDescent="0.2">
      <c r="A7" s="6"/>
      <c r="B7" s="16">
        <f>IF(DAY(MarSun1)=1,IF(AND(YEAR(MarSun1+1)=CalendarYear,MONTH(MarSun1+1)=3),MarSun1+1,""),IF(AND(YEAR(MarSun1+8)=CalendarYear,MONTH(MarSun1+8)=3),MarSun1+8,""))</f>
        <v>42799</v>
      </c>
      <c r="C7" s="16">
        <f>IF(DAY(MarSun1)=1,IF(AND(YEAR(MarSun1+2)=CalendarYear,MONTH(MarSun1+2)=3),MarSun1+2,""),IF(AND(YEAR(MarSun1+9)=CalendarYear,MONTH(MarSun1+9)=3),MarSun1+9,""))</f>
        <v>42800</v>
      </c>
      <c r="D7" s="16">
        <f>IF(DAY(MarSun1)=1,IF(AND(YEAR(MarSun1+3)=CalendarYear,MONTH(MarSun1+3)=3),MarSun1+3,""),IF(AND(YEAR(MarSun1+10)=CalendarYear,MONTH(MarSun1+10)=3),MarSun1+10,""))</f>
        <v>42801</v>
      </c>
      <c r="E7" s="16">
        <f>IF(DAY(MarSun1)=1,IF(AND(YEAR(MarSun1+4)=CalendarYear,MONTH(MarSun1+4)=3),MarSun1+4,""),IF(AND(YEAR(MarSun1+11)=CalendarYear,MONTH(MarSun1+11)=3),MarSun1+11,""))</f>
        <v>42802</v>
      </c>
      <c r="F7" s="16">
        <f>IF(DAY(MarSun1)=1,IF(AND(YEAR(MarSun1+5)=CalendarYear,MONTH(MarSun1+5)=3),MarSun1+5,""),IF(AND(YEAR(MarSun1+12)=CalendarYear,MONTH(MarSun1+12)=3),MarSun1+12,""))</f>
        <v>42803</v>
      </c>
      <c r="G7" s="16">
        <f>IF(DAY(MarSun1)=1,IF(AND(YEAR(MarSun1+6)=CalendarYear,MONTH(MarSun1+6)=3),MarSun1+6,""),IF(AND(YEAR(MarSun1+13)=CalendarYear,MONTH(MarSun1+13)=3),MarSun1+13,""))</f>
        <v>42804</v>
      </c>
      <c r="H7" s="16">
        <f>IF(DAY(MarSun1)=1,IF(AND(YEAR(MarSun1+7)=CalendarYear,MONTH(MarSun1+7)=3),MarSun1+7,""),IF(AND(YEAR(MarSun1+14)=CalendarYear,MONTH(MarSun1+14)=3),MarSun1+14,""))</f>
        <v>42805</v>
      </c>
      <c r="I7" s="12"/>
    </row>
    <row r="8" spans="1:18" ht="64.5" customHeight="1" x14ac:dyDescent="0.2">
      <c r="A8" s="6"/>
      <c r="B8" s="17"/>
      <c r="C8" s="17"/>
      <c r="D8" s="17"/>
      <c r="E8" s="17"/>
      <c r="F8" s="17"/>
      <c r="G8" s="18"/>
      <c r="H8" s="18"/>
      <c r="I8" s="12"/>
    </row>
    <row r="9" spans="1:18" ht="15" customHeight="1" x14ac:dyDescent="0.2">
      <c r="A9" s="6"/>
      <c r="B9" s="19">
        <f>IF(DAY(MarSun1)=1,IF(AND(YEAR(MarSun1+8)=CalendarYear,MONTH(MarSun1+8)=3),MarSun1+8,""),IF(AND(YEAR(MarSun1+15)=CalendarYear,MONTH(MarSun1+15)=3),MarSun1+15,""))</f>
        <v>42806</v>
      </c>
      <c r="C9" s="19">
        <f>IF(DAY(MarSun1)=1,IF(AND(YEAR(MarSun1+9)=CalendarYear,MONTH(MarSun1+9)=3),MarSun1+9,""),IF(AND(YEAR(MarSun1+16)=CalendarYear,MONTH(MarSun1+16)=3),MarSun1+16,""))</f>
        <v>42807</v>
      </c>
      <c r="D9" s="19">
        <f>IF(DAY(MarSun1)=1,IF(AND(YEAR(MarSun1+10)=CalendarYear,MONTH(MarSun1+10)=3),MarSun1+10,""),IF(AND(YEAR(MarSun1+17)=CalendarYear,MONTH(MarSun1+17)=3),MarSun1+17,""))</f>
        <v>42808</v>
      </c>
      <c r="E9" s="19">
        <f>IF(DAY(MarSun1)=1,IF(AND(YEAR(MarSun1+11)=CalendarYear,MONTH(MarSun1+11)=3),MarSun1+11,""),IF(AND(YEAR(MarSun1+18)=CalendarYear,MONTH(MarSun1+18)=3),MarSun1+18,""))</f>
        <v>42809</v>
      </c>
      <c r="F9" s="19">
        <f>IF(DAY(MarSun1)=1,IF(AND(YEAR(MarSun1+12)=CalendarYear,MONTH(MarSun1+12)=3),MarSun1+12,""),IF(AND(YEAR(MarSun1+19)=CalendarYear,MONTH(MarSun1+19)=3),MarSun1+19,""))</f>
        <v>42810</v>
      </c>
      <c r="G9" s="19">
        <f>IF(DAY(MarSun1)=1,IF(AND(YEAR(MarSun1+13)=CalendarYear,MONTH(MarSun1+13)=3),MarSun1+13,""),IF(AND(YEAR(MarSun1+20)=CalendarYear,MONTH(MarSun1+20)=3),MarSun1+20,""))</f>
        <v>42811</v>
      </c>
      <c r="H9" s="19">
        <f>IF(DAY(MarSun1)=1,IF(AND(YEAR(MarSun1+14)=CalendarYear,MONTH(MarSun1+14)=3),MarSun1+14,""),IF(AND(YEAR(MarSun1+21)=CalendarYear,MONTH(MarSun1+21)=3),MarSun1+21,""))</f>
        <v>42812</v>
      </c>
      <c r="I9" s="12"/>
    </row>
    <row r="10" spans="1:18" ht="64.5" customHeight="1" x14ac:dyDescent="0.2">
      <c r="A10" s="6"/>
      <c r="B10" s="14"/>
      <c r="C10" s="14"/>
      <c r="D10" s="14"/>
      <c r="E10" s="14"/>
      <c r="F10" s="14"/>
      <c r="G10" s="15"/>
      <c r="H10" s="15"/>
      <c r="I10" s="12"/>
    </row>
    <row r="11" spans="1:18" ht="15" customHeight="1" x14ac:dyDescent="0.2">
      <c r="A11" s="6"/>
      <c r="B11" s="20">
        <f>IF(DAY(MarSun1)=1,IF(AND(YEAR(MarSun1+15)=CalendarYear,MONTH(MarSun1+15)=3),MarSun1+15,""),IF(AND(YEAR(MarSun1+22)=CalendarYear,MONTH(MarSun1+22)=3),MarSun1+22,""))</f>
        <v>42813</v>
      </c>
      <c r="C11" s="20">
        <f>IF(DAY(MarSun1)=1,IF(AND(YEAR(MarSun1+16)=CalendarYear,MONTH(MarSun1+16)=3),MarSun1+16,""),IF(AND(YEAR(MarSun1+23)=CalendarYear,MONTH(MarSun1+23)=3),MarSun1+23,""))</f>
        <v>42814</v>
      </c>
      <c r="D11" s="20">
        <f>IF(DAY(MarSun1)=1,IF(AND(YEAR(MarSun1+17)=CalendarYear,MONTH(MarSun1+17)=3),MarSun1+17,""),IF(AND(YEAR(MarSun1+24)=CalendarYear,MONTH(MarSun1+24)=3),MarSun1+24,""))</f>
        <v>42815</v>
      </c>
      <c r="E11" s="20">
        <f>IF(DAY(MarSun1)=1,IF(AND(YEAR(MarSun1+18)=CalendarYear,MONTH(MarSun1+18)=3),MarSun1+18,""),IF(AND(YEAR(MarSun1+25)=CalendarYear,MONTH(MarSun1+25)=3),MarSun1+25,""))</f>
        <v>42816</v>
      </c>
      <c r="F11" s="20">
        <f>IF(DAY(MarSun1)=1,IF(AND(YEAR(MarSun1+19)=CalendarYear,MONTH(MarSun1+19)=3),MarSun1+19,""),IF(AND(YEAR(MarSun1+26)=CalendarYear,MONTH(MarSun1+26)=3),MarSun1+26,""))</f>
        <v>42817</v>
      </c>
      <c r="G11" s="20">
        <f>IF(DAY(MarSun1)=1,IF(AND(YEAR(MarSun1+20)=CalendarYear,MONTH(MarSun1+20)=3),MarSun1+20,""),IF(AND(YEAR(MarSun1+27)=CalendarYear,MONTH(MarSun1+27)=3),MarSun1+27,""))</f>
        <v>42818</v>
      </c>
      <c r="H11" s="20">
        <f>IF(DAY(MarSun1)=1,IF(AND(YEAR(MarSun1+21)=CalendarYear,MONTH(MarSun1+21)=3),MarSun1+21,""),IF(AND(YEAR(MarSun1+28)=CalendarYear,MONTH(MarSun1+28)=3),MarSun1+28,""))</f>
        <v>42819</v>
      </c>
      <c r="I11" s="12"/>
    </row>
    <row r="12" spans="1:18" ht="64.5" customHeight="1" x14ac:dyDescent="0.2">
      <c r="A12" s="6"/>
      <c r="B12" s="17"/>
      <c r="C12" s="17"/>
      <c r="D12" s="17"/>
      <c r="E12" s="17"/>
      <c r="F12" s="17"/>
      <c r="G12" s="18"/>
      <c r="H12" s="18"/>
      <c r="I12" s="12"/>
    </row>
    <row r="13" spans="1:18" ht="15" customHeight="1" x14ac:dyDescent="0.2">
      <c r="A13" s="6"/>
      <c r="B13" s="19">
        <f>IF(DAY(MarSun1)=1,IF(AND(YEAR(MarSun1+22)=CalendarYear,MONTH(MarSun1+22)=3),MarSun1+22,""),IF(AND(YEAR(MarSun1+29)=CalendarYear,MONTH(MarSun1+29)=3),MarSun1+29,""))</f>
        <v>42820</v>
      </c>
      <c r="C13" s="19">
        <f>IF(DAY(MarSun1)=1,IF(AND(YEAR(MarSun1+23)=CalendarYear,MONTH(MarSun1+23)=3),MarSun1+23,""),IF(AND(YEAR(MarSun1+30)=CalendarYear,MONTH(MarSun1+30)=3),MarSun1+30,""))</f>
        <v>42821</v>
      </c>
      <c r="D13" s="19">
        <f>IF(DAY(MarSun1)=1,IF(AND(YEAR(MarSun1+24)=CalendarYear,MONTH(MarSun1+24)=3),MarSun1+24,""),IF(AND(YEAR(MarSun1+31)=CalendarYear,MONTH(MarSun1+31)=3),MarSun1+31,""))</f>
        <v>42822</v>
      </c>
      <c r="E13" s="19">
        <f>IF(DAY(MarSun1)=1,IF(AND(YEAR(MarSun1+25)=CalendarYear,MONTH(MarSun1+25)=3),MarSun1+25,""),IF(AND(YEAR(MarSun1+32)=CalendarYear,MONTH(MarSun1+32)=3),MarSun1+32,""))</f>
        <v>42823</v>
      </c>
      <c r="F13" s="19">
        <f>IF(DAY(MarSun1)=1,IF(AND(YEAR(MarSun1+26)=CalendarYear,MONTH(MarSun1+26)=3),MarSun1+26,""),IF(AND(YEAR(MarSun1+33)=CalendarYear,MONTH(MarSun1+33)=3),MarSun1+33,""))</f>
        <v>42824</v>
      </c>
      <c r="G13" s="19">
        <f>IF(DAY(MarSun1)=1,IF(AND(YEAR(MarSun1+27)=CalendarYear,MONTH(MarSun1+27)=3),MarSun1+27,""),IF(AND(YEAR(MarSun1+34)=CalendarYear,MONTH(MarSun1+34)=3),MarSun1+34,""))</f>
        <v>42825</v>
      </c>
      <c r="H13" s="19" t="str">
        <f>IF(DAY(MarSun1)=1,IF(AND(YEAR(MarSun1+28)=CalendarYear,MONTH(MarSun1+28)=3),MarSun1+28,""),IF(AND(YEAR(MarSun1+35)=CalendarYear,MONTH(MarSun1+35)=3),MarSun1+35,""))</f>
        <v/>
      </c>
      <c r="I13" s="12"/>
    </row>
    <row r="14" spans="1:18" ht="64.5" customHeight="1" x14ac:dyDescent="0.2">
      <c r="A14" s="6"/>
      <c r="B14" s="14"/>
      <c r="C14" s="14"/>
      <c r="D14" s="14"/>
      <c r="E14" s="14"/>
      <c r="F14" s="14"/>
      <c r="G14" s="15"/>
      <c r="H14" s="15"/>
      <c r="I14" s="12"/>
    </row>
    <row r="15" spans="1:18" ht="15" customHeight="1" x14ac:dyDescent="0.2">
      <c r="A15" s="6"/>
      <c r="B15" s="20" t="str">
        <f>IF(DAY(MarSun1)=1,IF(AND(YEAR(MarSun1+29)=CalendarYear,MONTH(MarSun1+29)=3),MarSun1+29,""),IF(AND(YEAR(MarSun1+36)=CalendarYear,MONTH(MarSun1+36)=3),MarSun1+36,""))</f>
        <v/>
      </c>
      <c r="C15" s="21" t="str">
        <f>IF(DAY(MarSun1)=1,IF(AND(YEAR(MarSun1+30)=CalendarYear,MONTH(MarSun1+30)=3),MarSun1+30,""),IF(AND(YEAR(MarSun1+37)=CalendarYear,MONTH(MarSun1+37)=3),MarSun1+37,""))</f>
        <v/>
      </c>
      <c r="D15" s="30" t="s">
        <v>8</v>
      </c>
      <c r="E15" s="31"/>
      <c r="F15" s="31"/>
      <c r="G15" s="31"/>
      <c r="H15" s="32"/>
      <c r="I15" s="12"/>
    </row>
    <row r="16" spans="1:18" ht="64.5" customHeight="1" x14ac:dyDescent="0.2">
      <c r="A16" s="6"/>
      <c r="B16" s="17"/>
      <c r="C16" s="17"/>
      <c r="D16" s="27"/>
      <c r="E16" s="28"/>
      <c r="F16" s="28"/>
      <c r="G16" s="28"/>
      <c r="H16" s="29"/>
      <c r="I16" s="12"/>
    </row>
    <row r="17" spans="3:5" ht="17.25" customHeight="1" x14ac:dyDescent="0.2"/>
    <row r="19" spans="3:5" ht="21" customHeight="1" x14ac:dyDescent="0.2">
      <c r="C19" s="22"/>
      <c r="D19" s="23"/>
      <c r="E19" s="24"/>
    </row>
    <row r="20" spans="3:5" ht="19.5" customHeight="1" x14ac:dyDescent="0.2"/>
  </sheetData>
  <mergeCells count="3">
    <mergeCell ref="B3:F3"/>
    <mergeCell ref="D15:H15"/>
    <mergeCell ref="D16:H16"/>
  </mergeCells>
  <printOptions horizontalCentered="1" verticalCentered="1"/>
  <pageMargins left="0.2" right="0.2" top="0.25" bottom="0.25" header="0" footer="0"/>
  <pageSetup scale="93" orientation="landscape" r:id="rId1"/>
  <headerFooter scaleWithDoc="0"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theme="0" tint="-0.14999847407452621"/>
    <pageSetUpPr fitToPage="1"/>
  </sheetPr>
  <dimension ref="A1:R20"/>
  <sheetViews>
    <sheetView showGridLines="0" rightToLeft="1" topLeftCell="A9" zoomScaleNormal="100" workbookViewId="0">
      <selection activeCell="L8" sqref="L8"/>
    </sheetView>
  </sheetViews>
  <sheetFormatPr defaultColWidth="6.6640625" defaultRowHeight="14.25" x14ac:dyDescent="0.2"/>
  <cols>
    <col min="1" max="1" width="3.109375" style="1" customWidth="1"/>
    <col min="2" max="9" width="13.77734375" style="1" customWidth="1"/>
    <col min="10" max="10" width="12.6640625" style="1" customWidth="1"/>
    <col min="11" max="11" width="2.109375" style="1" customWidth="1"/>
    <col min="12" max="12" width="11.77734375" style="1" customWidth="1"/>
    <col min="13" max="13" width="11.33203125" style="1" customWidth="1"/>
    <col min="14" max="16384" width="6.6640625" style="1"/>
  </cols>
  <sheetData>
    <row r="1" spans="1:18" ht="14.25" customHeight="1" x14ac:dyDescent="0.2">
      <c r="A1" s="6"/>
    </row>
    <row r="2" spans="1:18" ht="30" customHeight="1" x14ac:dyDescent="0.2">
      <c r="A2" s="6"/>
      <c r="B2" s="4"/>
      <c r="C2" s="4"/>
      <c r="D2" s="4"/>
      <c r="E2" s="4"/>
      <c r="F2" s="4"/>
      <c r="G2" s="4"/>
      <c r="H2" s="4"/>
      <c r="I2" s="4"/>
      <c r="J2" s="4"/>
    </row>
    <row r="3" spans="1:18" ht="62.25" customHeight="1" x14ac:dyDescent="0.2">
      <c r="A3" s="6"/>
      <c r="B3" s="33" t="str">
        <f>UPPER(TEXT(DATE(CalendarYear,4,1),"mmmm yyyy"))</f>
        <v>אפריל 2017</v>
      </c>
      <c r="C3" s="33"/>
      <c r="D3" s="33"/>
      <c r="E3" s="33"/>
      <c r="F3" s="33"/>
    </row>
    <row r="4" spans="1:18" s="6" customFormat="1" ht="26.25" customHeight="1" x14ac:dyDescent="0.2">
      <c r="B4" s="7" t="s">
        <v>6</v>
      </c>
      <c r="C4" s="8" t="s">
        <v>0</v>
      </c>
      <c r="D4" s="8" t="s">
        <v>1</v>
      </c>
      <c r="E4" s="8" t="s">
        <v>2</v>
      </c>
      <c r="F4" s="8" t="s">
        <v>3</v>
      </c>
      <c r="G4" s="8" t="s">
        <v>4</v>
      </c>
      <c r="H4" s="9" t="s">
        <v>5</v>
      </c>
      <c r="I4" s="1"/>
      <c r="J4" s="1"/>
      <c r="L4" s="1"/>
      <c r="M4" s="10"/>
      <c r="Q4" s="1"/>
      <c r="R4" s="1"/>
    </row>
    <row r="5" spans="1:18" s="6" customFormat="1" ht="15" customHeight="1" x14ac:dyDescent="0.2">
      <c r="B5" s="11" t="str">
        <f>IF(DAY(AprSun1)=1,"",IF(AND(YEAR(AprSun1+1)=CalendarYear,MONTH(AprSun1+1)=4),AprSun1+1,""))</f>
        <v/>
      </c>
      <c r="C5" s="11" t="str">
        <f>IF(DAY(AprSun1)=1,"",IF(AND(YEAR(AprSun1+2)=CalendarYear,MONTH(AprSun1+2)=4),AprSun1+2,""))</f>
        <v/>
      </c>
      <c r="D5" s="11" t="str">
        <f>IF(DAY(AprSun1)=1,"",IF(AND(YEAR(AprSun1+3)=CalendarYear,MONTH(AprSun1+3)=4),AprSun1+3,""))</f>
        <v/>
      </c>
      <c r="E5" s="11" t="str">
        <f>IF(DAY(AprSun1)=1,"",IF(AND(YEAR(AprSun1+4)=CalendarYear,MONTH(AprSun1+4)=4),AprSun1+4,""))</f>
        <v/>
      </c>
      <c r="F5" s="11" t="str">
        <f>IF(DAY(AprSun1)=1,"",IF(AND(YEAR(AprSun1+5)=CalendarYear,MONTH(AprSun1+5)=4),AprSun1+5,""))</f>
        <v/>
      </c>
      <c r="G5" s="11" t="str">
        <f>IF(DAY(AprSun1)=1,"",IF(AND(YEAR(AprSun1+6)=CalendarYear,MONTH(AprSun1+6)=4),AprSun1+6,""))</f>
        <v/>
      </c>
      <c r="H5" s="11">
        <f>IF(DAY(AprSun1)=1,IF(AND(YEAR(AprSun1)=CalendarYear,MONTH(AprSun1)=4),AprSun1,""),IF(AND(YEAR(AprSun1+7)=CalendarYear,MONTH(AprSun1+7)=4),AprSun1+7,""))</f>
        <v>42826</v>
      </c>
      <c r="I5" s="12"/>
      <c r="K5" s="1"/>
      <c r="L5" s="1"/>
      <c r="M5" s="1"/>
      <c r="Q5" s="13"/>
      <c r="R5" s="1"/>
    </row>
    <row r="6" spans="1:18" s="13" customFormat="1" ht="64.5" customHeight="1" x14ac:dyDescent="0.2">
      <c r="A6" s="6"/>
      <c r="B6" s="14"/>
      <c r="C6" s="14"/>
      <c r="D6" s="14"/>
      <c r="E6" s="14"/>
      <c r="F6" s="14"/>
      <c r="G6" s="15"/>
      <c r="H6" s="15"/>
      <c r="I6" s="12"/>
    </row>
    <row r="7" spans="1:18" ht="15" customHeight="1" x14ac:dyDescent="0.2">
      <c r="A7" s="6"/>
      <c r="B7" s="16">
        <f>IF(DAY(AprSun1)=1,IF(AND(YEAR(AprSun1+1)=CalendarYear,MONTH(AprSun1+1)=4),AprSun1+1,""),IF(AND(YEAR(AprSun1+8)=CalendarYear,MONTH(AprSun1+8)=4),AprSun1+8,""))</f>
        <v>42827</v>
      </c>
      <c r="C7" s="16">
        <f>IF(DAY(AprSun1)=1,IF(AND(YEAR(AprSun1+2)=CalendarYear,MONTH(AprSun1+2)=4),AprSun1+2,""),IF(AND(YEAR(AprSun1+9)=CalendarYear,MONTH(AprSun1+9)=4),AprSun1+9,""))</f>
        <v>42828</v>
      </c>
      <c r="D7" s="16">
        <f>IF(DAY(AprSun1)=1,IF(AND(YEAR(AprSun1+3)=CalendarYear,MONTH(AprSun1+3)=4),AprSun1+3,""),IF(AND(YEAR(AprSun1+10)=CalendarYear,MONTH(AprSun1+10)=4),AprSun1+10,""))</f>
        <v>42829</v>
      </c>
      <c r="E7" s="16">
        <f>IF(DAY(AprSun1)=1,IF(AND(YEAR(AprSun1+4)=CalendarYear,MONTH(AprSun1+4)=4),AprSun1+4,""),IF(AND(YEAR(AprSun1+11)=CalendarYear,MONTH(AprSun1+11)=4),AprSun1+11,""))</f>
        <v>42830</v>
      </c>
      <c r="F7" s="16">
        <f>IF(DAY(AprSun1)=1,IF(AND(YEAR(AprSun1+5)=CalendarYear,MONTH(AprSun1+5)=4),AprSun1+5,""),IF(AND(YEAR(AprSun1+12)=CalendarYear,MONTH(AprSun1+12)=4),AprSun1+12,""))</f>
        <v>42831</v>
      </c>
      <c r="G7" s="16">
        <f>IF(DAY(AprSun1)=1,IF(AND(YEAR(AprSun1+6)=CalendarYear,MONTH(AprSun1+6)=4),AprSun1+6,""),IF(AND(YEAR(AprSun1+13)=CalendarYear,MONTH(AprSun1+13)=4),AprSun1+13,""))</f>
        <v>42832</v>
      </c>
      <c r="H7" s="16">
        <f>IF(DAY(AprSun1)=1,IF(AND(YEAR(AprSun1+7)=CalendarYear,MONTH(AprSun1+7)=4),AprSun1+7,""),IF(AND(YEAR(AprSun1+14)=CalendarYear,MONTH(AprSun1+14)=4),AprSun1+14,""))</f>
        <v>42833</v>
      </c>
      <c r="I7" s="12"/>
    </row>
    <row r="8" spans="1:18" ht="64.5" customHeight="1" x14ac:dyDescent="0.2">
      <c r="A8" s="6"/>
      <c r="B8" s="17"/>
      <c r="C8" s="17"/>
      <c r="D8" s="17"/>
      <c r="E8" s="17"/>
      <c r="F8" s="17"/>
      <c r="G8" s="18"/>
      <c r="H8" s="18"/>
      <c r="I8" s="12"/>
    </row>
    <row r="9" spans="1:18" ht="15" customHeight="1" x14ac:dyDescent="0.2">
      <c r="A9" s="6"/>
      <c r="B9" s="19">
        <f>IF(DAY(AprSun1)=1,IF(AND(YEAR(AprSun1+8)=CalendarYear,MONTH(AprSun1+8)=4),AprSun1+8,""),IF(AND(YEAR(AprSun1+15)=CalendarYear,MONTH(AprSun1+15)=4),AprSun1+15,""))</f>
        <v>42834</v>
      </c>
      <c r="C9" s="19">
        <f>IF(DAY(AprSun1)=1,IF(AND(YEAR(AprSun1+9)=CalendarYear,MONTH(AprSun1+9)=4),AprSun1+9,""),IF(AND(YEAR(AprSun1+16)=CalendarYear,MONTH(AprSun1+16)=4),AprSun1+16,""))</f>
        <v>42835</v>
      </c>
      <c r="D9" s="19">
        <f>IF(DAY(AprSun1)=1,IF(AND(YEAR(AprSun1+10)=CalendarYear,MONTH(AprSun1+10)=4),AprSun1+10,""),IF(AND(YEAR(AprSun1+17)=CalendarYear,MONTH(AprSun1+17)=4),AprSun1+17,""))</f>
        <v>42836</v>
      </c>
      <c r="E9" s="19">
        <f>IF(DAY(AprSun1)=1,IF(AND(YEAR(AprSun1+11)=CalendarYear,MONTH(AprSun1+11)=4),AprSun1+11,""),IF(AND(YEAR(AprSun1+18)=CalendarYear,MONTH(AprSun1+18)=4),AprSun1+18,""))</f>
        <v>42837</v>
      </c>
      <c r="F9" s="19">
        <f>IF(DAY(AprSun1)=1,IF(AND(YEAR(AprSun1+12)=CalendarYear,MONTH(AprSun1+12)=4),AprSun1+12,""),IF(AND(YEAR(AprSun1+19)=CalendarYear,MONTH(AprSun1+19)=4),AprSun1+19,""))</f>
        <v>42838</v>
      </c>
      <c r="G9" s="19">
        <f>IF(DAY(AprSun1)=1,IF(AND(YEAR(AprSun1+13)=CalendarYear,MONTH(AprSun1+13)=4),AprSun1+13,""),IF(AND(YEAR(AprSun1+20)=CalendarYear,MONTH(AprSun1+20)=4),AprSun1+20,""))</f>
        <v>42839</v>
      </c>
      <c r="H9" s="19">
        <f>IF(DAY(AprSun1)=1,IF(AND(YEAR(AprSun1+14)=CalendarYear,MONTH(AprSun1+14)=4),AprSun1+14,""),IF(AND(YEAR(AprSun1+21)=CalendarYear,MONTH(AprSun1+21)=4),AprSun1+21,""))</f>
        <v>42840</v>
      </c>
      <c r="I9" s="12"/>
    </row>
    <row r="10" spans="1:18" ht="64.5" customHeight="1" x14ac:dyDescent="0.2">
      <c r="A10" s="6"/>
      <c r="B10" s="14"/>
      <c r="C10" s="14"/>
      <c r="D10" s="14"/>
      <c r="E10" s="14"/>
      <c r="F10" s="14"/>
      <c r="G10" s="15"/>
      <c r="H10" s="15"/>
      <c r="I10" s="12"/>
    </row>
    <row r="11" spans="1:18" ht="15" customHeight="1" x14ac:dyDescent="0.2">
      <c r="A11" s="6"/>
      <c r="B11" s="20">
        <f>IF(DAY(AprSun1)=1,IF(AND(YEAR(AprSun1+15)=CalendarYear,MONTH(AprSun1+15)=4),AprSun1+15,""),IF(AND(YEAR(AprSun1+22)=CalendarYear,MONTH(AprSun1+22)=4),AprSun1+22,""))</f>
        <v>42841</v>
      </c>
      <c r="C11" s="20">
        <f>IF(DAY(AprSun1)=1,IF(AND(YEAR(AprSun1+16)=CalendarYear,MONTH(AprSun1+16)=4),AprSun1+16,""),IF(AND(YEAR(AprSun1+23)=CalendarYear,MONTH(AprSun1+23)=4),AprSun1+23,""))</f>
        <v>42842</v>
      </c>
      <c r="D11" s="20">
        <f>IF(DAY(AprSun1)=1,IF(AND(YEAR(AprSun1+17)=CalendarYear,MONTH(AprSun1+17)=4),AprSun1+17,""),IF(AND(YEAR(AprSun1+24)=CalendarYear,MONTH(AprSun1+24)=4),AprSun1+24,""))</f>
        <v>42843</v>
      </c>
      <c r="E11" s="20">
        <f>IF(DAY(AprSun1)=1,IF(AND(YEAR(AprSun1+18)=CalendarYear,MONTH(AprSun1+18)=4),AprSun1+18,""),IF(AND(YEAR(AprSun1+25)=CalendarYear,MONTH(AprSun1+25)=4),AprSun1+25,""))</f>
        <v>42844</v>
      </c>
      <c r="F11" s="20">
        <f>IF(DAY(AprSun1)=1,IF(AND(YEAR(AprSun1+19)=CalendarYear,MONTH(AprSun1+19)=4),AprSun1+19,""),IF(AND(YEAR(AprSun1+26)=CalendarYear,MONTH(AprSun1+26)=4),AprSun1+26,""))</f>
        <v>42845</v>
      </c>
      <c r="G11" s="20">
        <f>IF(DAY(AprSun1)=1,IF(AND(YEAR(AprSun1+20)=CalendarYear,MONTH(AprSun1+20)=4),AprSun1+20,""),IF(AND(YEAR(AprSun1+27)=CalendarYear,MONTH(AprSun1+27)=4),AprSun1+27,""))</f>
        <v>42846</v>
      </c>
      <c r="H11" s="20">
        <f>IF(DAY(AprSun1)=1,IF(AND(YEAR(AprSun1+21)=CalendarYear,MONTH(AprSun1+21)=4),AprSun1+21,""),IF(AND(YEAR(AprSun1+28)=CalendarYear,MONTH(AprSun1+28)=4),AprSun1+28,""))</f>
        <v>42847</v>
      </c>
      <c r="I11" s="12"/>
    </row>
    <row r="12" spans="1:18" ht="64.5" customHeight="1" x14ac:dyDescent="0.2">
      <c r="A12" s="6"/>
      <c r="B12" s="17"/>
      <c r="C12" s="17"/>
      <c r="D12" s="17"/>
      <c r="E12" s="17"/>
      <c r="F12" s="17"/>
      <c r="G12" s="18"/>
      <c r="H12" s="18"/>
      <c r="I12" s="12"/>
    </row>
    <row r="13" spans="1:18" ht="15" customHeight="1" x14ac:dyDescent="0.2">
      <c r="A13" s="6"/>
      <c r="B13" s="19">
        <f>IF(DAY(AprSun1)=1,IF(AND(YEAR(AprSun1+22)=CalendarYear,MONTH(AprSun1+22)=4),AprSun1+22,""),IF(AND(YEAR(AprSun1+29)=CalendarYear,MONTH(AprSun1+29)=4),AprSun1+29,""))</f>
        <v>42848</v>
      </c>
      <c r="C13" s="19">
        <f>IF(DAY(AprSun1)=1,IF(AND(YEAR(AprSun1+23)=CalendarYear,MONTH(AprSun1+23)=4),AprSun1+23,""),IF(AND(YEAR(AprSun1+30)=CalendarYear,MONTH(AprSun1+30)=4),AprSun1+30,""))</f>
        <v>42849</v>
      </c>
      <c r="D13" s="19">
        <f>IF(DAY(AprSun1)=1,IF(AND(YEAR(AprSun1+24)=CalendarYear,MONTH(AprSun1+24)=4),AprSun1+24,""),IF(AND(YEAR(AprSun1+31)=CalendarYear,MONTH(AprSun1+31)=4),AprSun1+31,""))</f>
        <v>42850</v>
      </c>
      <c r="E13" s="19">
        <f>IF(DAY(AprSun1)=1,IF(AND(YEAR(AprSun1+25)=CalendarYear,MONTH(AprSun1+25)=4),AprSun1+25,""),IF(AND(YEAR(AprSun1+32)=CalendarYear,MONTH(AprSun1+32)=4),AprSun1+32,""))</f>
        <v>42851</v>
      </c>
      <c r="F13" s="19">
        <f>IF(DAY(AprSun1)=1,IF(AND(YEAR(AprSun1+26)=CalendarYear,MONTH(AprSun1+26)=4),AprSun1+26,""),IF(AND(YEAR(AprSun1+33)=CalendarYear,MONTH(AprSun1+33)=4),AprSun1+33,""))</f>
        <v>42852</v>
      </c>
      <c r="G13" s="19">
        <f>IF(DAY(AprSun1)=1,IF(AND(YEAR(AprSun1+27)=CalendarYear,MONTH(AprSun1+27)=4),AprSun1+27,""),IF(AND(YEAR(AprSun1+34)=CalendarYear,MONTH(AprSun1+34)=4),AprSun1+34,""))</f>
        <v>42853</v>
      </c>
      <c r="H13" s="19">
        <f>IF(DAY(AprSun1)=1,IF(AND(YEAR(AprSun1+28)=CalendarYear,MONTH(AprSun1+28)=4),AprSun1+28,""),IF(AND(YEAR(AprSun1+35)=CalendarYear,MONTH(AprSun1+35)=4),AprSun1+35,""))</f>
        <v>42854</v>
      </c>
      <c r="I13" s="12"/>
    </row>
    <row r="14" spans="1:18" ht="64.5" customHeight="1" x14ac:dyDescent="0.2">
      <c r="A14" s="6"/>
      <c r="B14" s="14"/>
      <c r="C14" s="14"/>
      <c r="D14" s="14"/>
      <c r="E14" s="14"/>
      <c r="F14" s="14"/>
      <c r="G14" s="15"/>
      <c r="H14" s="15"/>
      <c r="I14" s="12"/>
    </row>
    <row r="15" spans="1:18" ht="15" customHeight="1" x14ac:dyDescent="0.2">
      <c r="A15" s="6"/>
      <c r="B15" s="20">
        <f>IF(DAY(AprSun1)=1,IF(AND(YEAR(AprSun1+29)=CalendarYear,MONTH(AprSun1+29)=4),AprSun1+29,""),IF(AND(YEAR(AprSun1+36)=CalendarYear,MONTH(AprSun1+36)=4),AprSun1+36,""))</f>
        <v>42855</v>
      </c>
      <c r="C15" s="21" t="str">
        <f>IF(DAY(AprSun1)=1,IF(AND(YEAR(AprSun1+30)=CalendarYear,MONTH(AprSun1+30)=4),AprSun1+30,""),IF(AND(YEAR(AprSun1+37)=CalendarYear,MONTH(AprSun1+37)=4),AprSun1+37,""))</f>
        <v/>
      </c>
      <c r="D15" s="30" t="s">
        <v>8</v>
      </c>
      <c r="E15" s="31"/>
      <c r="F15" s="31"/>
      <c r="G15" s="31"/>
      <c r="H15" s="32"/>
      <c r="I15" s="12"/>
    </row>
    <row r="16" spans="1:18" ht="64.5" customHeight="1" x14ac:dyDescent="0.2">
      <c r="A16" s="6"/>
      <c r="B16" s="17"/>
      <c r="C16" s="17"/>
      <c r="D16" s="27"/>
      <c r="E16" s="28"/>
      <c r="F16" s="28"/>
      <c r="G16" s="28"/>
      <c r="H16" s="29"/>
      <c r="I16" s="12"/>
    </row>
    <row r="17" spans="3:5" ht="17.25" customHeight="1" x14ac:dyDescent="0.2"/>
    <row r="19" spans="3:5" ht="21" customHeight="1" x14ac:dyDescent="0.2">
      <c r="C19" s="22"/>
      <c r="D19" s="23"/>
      <c r="E19" s="24"/>
    </row>
    <row r="20" spans="3:5" ht="19.5" customHeight="1" x14ac:dyDescent="0.2"/>
  </sheetData>
  <mergeCells count="3">
    <mergeCell ref="B3:F3"/>
    <mergeCell ref="D15:H15"/>
    <mergeCell ref="D16:H16"/>
  </mergeCells>
  <printOptions horizontalCentered="1" verticalCentered="1"/>
  <pageMargins left="0.2" right="0.2" top="0.25" bottom="0.25" header="0" footer="0"/>
  <pageSetup scale="93" orientation="landscape" r:id="rId1"/>
  <headerFooter scaleWithDoc="0"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theme="0" tint="-4.9989318521683403E-2"/>
    <pageSetUpPr fitToPage="1"/>
  </sheetPr>
  <dimension ref="A1:R20"/>
  <sheetViews>
    <sheetView showGridLines="0" rightToLeft="1" zoomScaleNormal="100" workbookViewId="0">
      <selection activeCell="L8" sqref="L8"/>
    </sheetView>
  </sheetViews>
  <sheetFormatPr defaultColWidth="6.6640625" defaultRowHeight="14.25" x14ac:dyDescent="0.2"/>
  <cols>
    <col min="1" max="1" width="3.109375" style="1" customWidth="1"/>
    <col min="2" max="9" width="13.77734375" style="1" customWidth="1"/>
    <col min="10" max="10" width="12.6640625" style="1" customWidth="1"/>
    <col min="11" max="11" width="2.109375" style="1" customWidth="1"/>
    <col min="12" max="12" width="11.77734375" style="1" customWidth="1"/>
    <col min="13" max="13" width="11.33203125" style="1" customWidth="1"/>
    <col min="14" max="16384" width="6.6640625" style="1"/>
  </cols>
  <sheetData>
    <row r="1" spans="1:18" ht="14.25" customHeight="1" x14ac:dyDescent="0.2">
      <c r="A1" s="6"/>
    </row>
    <row r="2" spans="1:18" ht="30" customHeight="1" x14ac:dyDescent="0.2">
      <c r="A2" s="6"/>
      <c r="B2" s="4"/>
      <c r="C2" s="4"/>
      <c r="D2" s="4"/>
      <c r="E2" s="4"/>
      <c r="F2" s="4"/>
      <c r="G2" s="4"/>
      <c r="H2" s="4"/>
      <c r="I2" s="4"/>
      <c r="J2" s="4"/>
    </row>
    <row r="3" spans="1:18" ht="62.25" customHeight="1" x14ac:dyDescent="0.2">
      <c r="A3" s="6"/>
      <c r="B3" s="33" t="str">
        <f>UPPER(TEXT(DATE(CalendarYear,5,1),"mmmm yyyy"))</f>
        <v>מאי 2017</v>
      </c>
      <c r="C3" s="33"/>
      <c r="D3" s="33"/>
      <c r="E3" s="33"/>
      <c r="F3" s="33"/>
    </row>
    <row r="4" spans="1:18" s="6" customFormat="1" ht="26.25" customHeight="1" x14ac:dyDescent="0.2">
      <c r="B4" s="7" t="s">
        <v>6</v>
      </c>
      <c r="C4" s="8" t="s">
        <v>0</v>
      </c>
      <c r="D4" s="8" t="s">
        <v>1</v>
      </c>
      <c r="E4" s="8" t="s">
        <v>2</v>
      </c>
      <c r="F4" s="8" t="s">
        <v>3</v>
      </c>
      <c r="G4" s="8" t="s">
        <v>4</v>
      </c>
      <c r="H4" s="9" t="s">
        <v>5</v>
      </c>
      <c r="I4" s="1"/>
      <c r="J4" s="1"/>
      <c r="L4" s="1"/>
      <c r="M4" s="10"/>
      <c r="Q4" s="1"/>
      <c r="R4" s="1"/>
    </row>
    <row r="5" spans="1:18" s="6" customFormat="1" ht="15" customHeight="1" x14ac:dyDescent="0.2">
      <c r="B5" s="11" t="str">
        <f>IF(DAY(MaySun1)=1,"",IF(AND(YEAR(MaySun1+1)=CalendarYear,MONTH(MaySun1+1)=5),MaySun1+1,""))</f>
        <v/>
      </c>
      <c r="C5" s="11">
        <f>IF(DAY(MaySun1)=1,"",IF(AND(YEAR(MaySun1+2)=CalendarYear,MONTH(MaySun1+2)=5),MaySun1+2,""))</f>
        <v>42856</v>
      </c>
      <c r="D5" s="11">
        <f>IF(DAY(MaySun1)=1,"",IF(AND(YEAR(MaySun1+3)=CalendarYear,MONTH(MaySun1+3)=5),MaySun1+3,""))</f>
        <v>42857</v>
      </c>
      <c r="E5" s="11">
        <f>IF(DAY(MaySun1)=1,"",IF(AND(YEAR(MaySun1+4)=CalendarYear,MONTH(MaySun1+4)=5),MaySun1+4,""))</f>
        <v>42858</v>
      </c>
      <c r="F5" s="11">
        <f>IF(DAY(MaySun1)=1,"",IF(AND(YEAR(MaySun1+5)=CalendarYear,MONTH(MaySun1+5)=5),MaySun1+5,""))</f>
        <v>42859</v>
      </c>
      <c r="G5" s="11">
        <f>IF(DAY(MaySun1)=1,"",IF(AND(YEAR(MaySun1+6)=CalendarYear,MONTH(MaySun1+6)=5),MaySun1+6,""))</f>
        <v>42860</v>
      </c>
      <c r="H5" s="11">
        <f>IF(DAY(MaySun1)=1,IF(AND(YEAR(MaySun1)=CalendarYear,MONTH(MaySun1)=5),MaySun1,""),IF(AND(YEAR(MaySun1+7)=CalendarYear,MONTH(MaySun1+7)=5),MaySun1+7,""))</f>
        <v>42861</v>
      </c>
      <c r="I5" s="12"/>
      <c r="K5" s="1"/>
      <c r="L5" s="1"/>
      <c r="M5" s="1"/>
      <c r="Q5" s="13"/>
      <c r="R5" s="1"/>
    </row>
    <row r="6" spans="1:18" s="13" customFormat="1" ht="64.5" customHeight="1" x14ac:dyDescent="0.2">
      <c r="A6" s="6"/>
      <c r="B6" s="14"/>
      <c r="C6" s="14"/>
      <c r="D6" s="14"/>
      <c r="E6" s="14"/>
      <c r="F6" s="14"/>
      <c r="G6" s="15"/>
      <c r="H6" s="15"/>
      <c r="I6" s="12"/>
    </row>
    <row r="7" spans="1:18" ht="15" customHeight="1" x14ac:dyDescent="0.2">
      <c r="A7" s="6"/>
      <c r="B7" s="16">
        <f>IF(DAY(MaySun1)=1,IF(AND(YEAR(MaySun1+1)=CalendarYear,MONTH(MaySun1+1)=5),MaySun1+1,""),IF(AND(YEAR(MaySun1+8)=CalendarYear,MONTH(MaySun1+8)=5),MaySun1+8,""))</f>
        <v>42862</v>
      </c>
      <c r="C7" s="16">
        <f>IF(DAY(MaySun1)=1,IF(AND(YEAR(MaySun1+2)=CalendarYear,MONTH(MaySun1+2)=5),MaySun1+2,""),IF(AND(YEAR(MaySun1+9)=CalendarYear,MONTH(MaySun1+9)=5),MaySun1+9,""))</f>
        <v>42863</v>
      </c>
      <c r="D7" s="16">
        <f>IF(DAY(MaySun1)=1,IF(AND(YEAR(MaySun1+3)=CalendarYear,MONTH(MaySun1+3)=5),MaySun1+3,""),IF(AND(YEAR(MaySun1+10)=CalendarYear,MONTH(MaySun1+10)=5),MaySun1+10,""))</f>
        <v>42864</v>
      </c>
      <c r="E7" s="16">
        <f>IF(DAY(MaySun1)=1,IF(AND(YEAR(MaySun1+4)=CalendarYear,MONTH(MaySun1+4)=5),MaySun1+4,""),IF(AND(YEAR(MaySun1+11)=CalendarYear,MONTH(MaySun1+11)=5),MaySun1+11,""))</f>
        <v>42865</v>
      </c>
      <c r="F7" s="16">
        <f>IF(DAY(MaySun1)=1,IF(AND(YEAR(MaySun1+5)=CalendarYear,MONTH(MaySun1+5)=5),MaySun1+5,""),IF(AND(YEAR(MaySun1+12)=CalendarYear,MONTH(MaySun1+12)=5),MaySun1+12,""))</f>
        <v>42866</v>
      </c>
      <c r="G7" s="16">
        <f>IF(DAY(MaySun1)=1,IF(AND(YEAR(MaySun1+6)=CalendarYear,MONTH(MaySun1+6)=5),MaySun1+6,""),IF(AND(YEAR(MaySun1+13)=CalendarYear,MONTH(MaySun1+13)=5),MaySun1+13,""))</f>
        <v>42867</v>
      </c>
      <c r="H7" s="16">
        <f>IF(DAY(MaySun1)=1,IF(AND(YEAR(MaySun1+7)=CalendarYear,MONTH(MaySun1+7)=5),MaySun1+7,""),IF(AND(YEAR(MaySun1+14)=CalendarYear,MONTH(MaySun1+14)=5),MaySun1+14,""))</f>
        <v>42868</v>
      </c>
      <c r="I7" s="12"/>
    </row>
    <row r="8" spans="1:18" ht="64.5" customHeight="1" x14ac:dyDescent="0.2">
      <c r="A8" s="6"/>
      <c r="B8" s="17"/>
      <c r="C8" s="17"/>
      <c r="D8" s="17"/>
      <c r="E8" s="17"/>
      <c r="F8" s="17"/>
      <c r="G8" s="18"/>
      <c r="H8" s="18"/>
      <c r="I8" s="12"/>
    </row>
    <row r="9" spans="1:18" ht="15" customHeight="1" x14ac:dyDescent="0.2">
      <c r="A9" s="6"/>
      <c r="B9" s="19">
        <f>IF(DAY(MaySun1)=1,IF(AND(YEAR(MaySun1+8)=CalendarYear,MONTH(MaySun1+8)=5),MaySun1+8,""),IF(AND(YEAR(MaySun1+15)=CalendarYear,MONTH(MaySun1+15)=5),MaySun1+15,""))</f>
        <v>42869</v>
      </c>
      <c r="C9" s="19">
        <f>IF(DAY(MaySun1)=1,IF(AND(YEAR(MaySun1+9)=CalendarYear,MONTH(MaySun1+9)=5),MaySun1+9,""),IF(AND(YEAR(MaySun1+16)=CalendarYear,MONTH(MaySun1+16)=5),MaySun1+16,""))</f>
        <v>42870</v>
      </c>
      <c r="D9" s="19">
        <f>IF(DAY(MaySun1)=1,IF(AND(YEAR(MaySun1+10)=CalendarYear,MONTH(MaySun1+10)=5),MaySun1+10,""),IF(AND(YEAR(MaySun1+17)=CalendarYear,MONTH(MaySun1+17)=5),MaySun1+17,""))</f>
        <v>42871</v>
      </c>
      <c r="E9" s="19">
        <f>IF(DAY(MaySun1)=1,IF(AND(YEAR(MaySun1+11)=CalendarYear,MONTH(MaySun1+11)=5),MaySun1+11,""),IF(AND(YEAR(MaySun1+18)=CalendarYear,MONTH(MaySun1+18)=5),MaySun1+18,""))</f>
        <v>42872</v>
      </c>
      <c r="F9" s="19">
        <f>IF(DAY(MaySun1)=1,IF(AND(YEAR(MaySun1+12)=CalendarYear,MONTH(MaySun1+12)=5),MaySun1+12,""),IF(AND(YEAR(MaySun1+19)=CalendarYear,MONTH(MaySun1+19)=5),MaySun1+19,""))</f>
        <v>42873</v>
      </c>
      <c r="G9" s="19">
        <f>IF(DAY(MaySun1)=1,IF(AND(YEAR(MaySun1+13)=CalendarYear,MONTH(MaySun1+13)=5),MaySun1+13,""),IF(AND(YEAR(MaySun1+20)=CalendarYear,MONTH(MaySun1+20)=5),MaySun1+20,""))</f>
        <v>42874</v>
      </c>
      <c r="H9" s="19">
        <f>IF(DAY(MaySun1)=1,IF(AND(YEAR(MaySun1+14)=CalendarYear,MONTH(MaySun1+14)=5),MaySun1+14,""),IF(AND(YEAR(MaySun1+21)=CalendarYear,MONTH(MaySun1+21)=5),MaySun1+21,""))</f>
        <v>42875</v>
      </c>
      <c r="I9" s="12"/>
    </row>
    <row r="10" spans="1:18" ht="64.5" customHeight="1" x14ac:dyDescent="0.2">
      <c r="A10" s="6"/>
      <c r="B10" s="14"/>
      <c r="C10" s="14"/>
      <c r="D10" s="14"/>
      <c r="E10" s="14"/>
      <c r="F10" s="14"/>
      <c r="G10" s="15"/>
      <c r="H10" s="15"/>
      <c r="I10" s="12"/>
    </row>
    <row r="11" spans="1:18" ht="15" customHeight="1" x14ac:dyDescent="0.2">
      <c r="A11" s="6"/>
      <c r="B11" s="20">
        <f>IF(DAY(MaySun1)=1,IF(AND(YEAR(MaySun1+15)=CalendarYear,MONTH(MaySun1+15)=5),MaySun1+15,""),IF(AND(YEAR(MaySun1+22)=CalendarYear,MONTH(MaySun1+22)=5),MaySun1+22,""))</f>
        <v>42876</v>
      </c>
      <c r="C11" s="20">
        <f>IF(DAY(MaySun1)=1,IF(AND(YEAR(MaySun1+16)=CalendarYear,MONTH(MaySun1+16)=5),MaySun1+16,""),IF(AND(YEAR(MaySun1+23)=CalendarYear,MONTH(MaySun1+23)=5),MaySun1+23,""))</f>
        <v>42877</v>
      </c>
      <c r="D11" s="20">
        <f>IF(DAY(MaySun1)=1,IF(AND(YEAR(MaySun1+17)=CalendarYear,MONTH(MaySun1+17)=5),MaySun1+17,""),IF(AND(YEAR(MaySun1+24)=CalendarYear,MONTH(MaySun1+24)=5),MaySun1+24,""))</f>
        <v>42878</v>
      </c>
      <c r="E11" s="20">
        <f>IF(DAY(MaySun1)=1,IF(AND(YEAR(MaySun1+18)=CalendarYear,MONTH(MaySun1+18)=5),MaySun1+18,""),IF(AND(YEAR(MaySun1+25)=CalendarYear,MONTH(MaySun1+25)=5),MaySun1+25,""))</f>
        <v>42879</v>
      </c>
      <c r="F11" s="20">
        <f>IF(DAY(MaySun1)=1,IF(AND(YEAR(MaySun1+19)=CalendarYear,MONTH(MaySun1+19)=5),MaySun1+19,""),IF(AND(YEAR(MaySun1+26)=CalendarYear,MONTH(MaySun1+26)=5),MaySun1+26,""))</f>
        <v>42880</v>
      </c>
      <c r="G11" s="20">
        <f>IF(DAY(MaySun1)=1,IF(AND(YEAR(MaySun1+20)=CalendarYear,MONTH(MaySun1+20)=5),MaySun1+20,""),IF(AND(YEAR(MaySun1+27)=CalendarYear,MONTH(MaySun1+27)=5),MaySun1+27,""))</f>
        <v>42881</v>
      </c>
      <c r="H11" s="20">
        <f>IF(DAY(MaySun1)=1,IF(AND(YEAR(MaySun1+21)=CalendarYear,MONTH(MaySun1+21)=5),MaySun1+21,""),IF(AND(YEAR(MaySun1+28)=CalendarYear,MONTH(MaySun1+28)=5),MaySun1+28,""))</f>
        <v>42882</v>
      </c>
      <c r="I11" s="12"/>
    </row>
    <row r="12" spans="1:18" ht="64.5" customHeight="1" x14ac:dyDescent="0.2">
      <c r="A12" s="6"/>
      <c r="B12" s="17"/>
      <c r="C12" s="17"/>
      <c r="D12" s="17"/>
      <c r="E12" s="17"/>
      <c r="F12" s="17"/>
      <c r="G12" s="18"/>
      <c r="H12" s="18"/>
      <c r="I12" s="12"/>
    </row>
    <row r="13" spans="1:18" ht="15" customHeight="1" x14ac:dyDescent="0.2">
      <c r="A13" s="6"/>
      <c r="B13" s="19">
        <f>IF(DAY(MaySun1)=1,IF(AND(YEAR(MaySun1+22)=CalendarYear,MONTH(MaySun1+22)=5),MaySun1+22,""),IF(AND(YEAR(MaySun1+29)=CalendarYear,MONTH(MaySun1+29)=5),MaySun1+29,""))</f>
        <v>42883</v>
      </c>
      <c r="C13" s="19">
        <f>IF(DAY(MaySun1)=1,IF(AND(YEAR(MaySun1+23)=CalendarYear,MONTH(MaySun1+23)=5),MaySun1+23,""),IF(AND(YEAR(MaySun1+30)=CalendarYear,MONTH(MaySun1+30)=5),MaySun1+30,""))</f>
        <v>42884</v>
      </c>
      <c r="D13" s="19">
        <f>IF(DAY(MaySun1)=1,IF(AND(YEAR(MaySun1+24)=CalendarYear,MONTH(MaySun1+24)=5),MaySun1+24,""),IF(AND(YEAR(MaySun1+31)=CalendarYear,MONTH(MaySun1+31)=5),MaySun1+31,""))</f>
        <v>42885</v>
      </c>
      <c r="E13" s="19">
        <f>IF(DAY(MaySun1)=1,IF(AND(YEAR(MaySun1+25)=CalendarYear,MONTH(MaySun1+25)=5),MaySun1+25,""),IF(AND(YEAR(MaySun1+32)=CalendarYear,MONTH(MaySun1+32)=5),MaySun1+32,""))</f>
        <v>42886</v>
      </c>
      <c r="F13" s="19" t="str">
        <f>IF(DAY(MaySun1)=1,IF(AND(YEAR(MaySun1+26)=CalendarYear,MONTH(MaySun1+26)=5),MaySun1+26,""),IF(AND(YEAR(MaySun1+33)=CalendarYear,MONTH(MaySun1+33)=5),MaySun1+33,""))</f>
        <v/>
      </c>
      <c r="G13" s="19" t="str">
        <f>IF(DAY(MaySun1)=1,IF(AND(YEAR(MaySun1+27)=CalendarYear,MONTH(MaySun1+27)=5),MaySun1+27,""),IF(AND(YEAR(MaySun1+34)=CalendarYear,MONTH(MaySun1+34)=5),MaySun1+34,""))</f>
        <v/>
      </c>
      <c r="H13" s="19" t="str">
        <f>IF(DAY(MaySun1)=1,IF(AND(YEAR(MaySun1+28)=CalendarYear,MONTH(MaySun1+28)=5),MaySun1+28,""),IF(AND(YEAR(MaySun1+35)=CalendarYear,MONTH(MaySun1+35)=5),MaySun1+35,""))</f>
        <v/>
      </c>
      <c r="I13" s="12"/>
    </row>
    <row r="14" spans="1:18" ht="64.5" customHeight="1" x14ac:dyDescent="0.2">
      <c r="A14" s="6"/>
      <c r="B14" s="14"/>
      <c r="C14" s="14"/>
      <c r="D14" s="14"/>
      <c r="E14" s="14"/>
      <c r="F14" s="14"/>
      <c r="G14" s="15"/>
      <c r="H14" s="15"/>
      <c r="I14" s="12"/>
    </row>
    <row r="15" spans="1:18" ht="15" customHeight="1" x14ac:dyDescent="0.2">
      <c r="A15" s="6"/>
      <c r="B15" s="20" t="str">
        <f>IF(DAY(MaySun1)=1,IF(AND(YEAR(MaySun1+29)=CalendarYear,MONTH(MaySun1+29)=5),MaySun1+29,""),IF(AND(YEAR(MaySun1+36)=CalendarYear,MONTH(MaySun1+36)=5),MaySun1+36,""))</f>
        <v/>
      </c>
      <c r="C15" s="21" t="str">
        <f>IF(DAY(MaySun1)=1,IF(AND(YEAR(MaySun1+30)=CalendarYear,MONTH(MaySun1+30)=5),MaySun1+30,""),IF(AND(YEAR(MaySun1+37)=CalendarYear,MONTH(MaySun1+37)=5),MaySun1+37,""))</f>
        <v/>
      </c>
      <c r="D15" s="30" t="s">
        <v>8</v>
      </c>
      <c r="E15" s="31"/>
      <c r="F15" s="31"/>
      <c r="G15" s="31"/>
      <c r="H15" s="32"/>
      <c r="I15" s="12"/>
    </row>
    <row r="16" spans="1:18" ht="64.5" customHeight="1" x14ac:dyDescent="0.2">
      <c r="A16" s="6"/>
      <c r="B16" s="17"/>
      <c r="C16" s="17"/>
      <c r="D16" s="27"/>
      <c r="E16" s="28"/>
      <c r="F16" s="28"/>
      <c r="G16" s="28"/>
      <c r="H16" s="29"/>
      <c r="I16" s="12"/>
    </row>
    <row r="17" spans="3:5" ht="17.25" customHeight="1" x14ac:dyDescent="0.2"/>
    <row r="19" spans="3:5" ht="21" customHeight="1" x14ac:dyDescent="0.2">
      <c r="C19" s="22"/>
      <c r="D19" s="23"/>
      <c r="E19" s="24"/>
    </row>
    <row r="20" spans="3:5" ht="19.5" customHeight="1" x14ac:dyDescent="0.2"/>
  </sheetData>
  <mergeCells count="3">
    <mergeCell ref="B3:F3"/>
    <mergeCell ref="D15:H15"/>
    <mergeCell ref="D16:H16"/>
  </mergeCells>
  <printOptions horizontalCentered="1" verticalCentered="1"/>
  <pageMargins left="0.2" right="0.2" top="0.25" bottom="0.25" header="0" footer="0"/>
  <pageSetup scale="93" orientation="landscape" r:id="rId1"/>
  <headerFooter scaleWithDoc="0"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theme="0" tint="-0.499984740745262"/>
    <pageSetUpPr fitToPage="1"/>
  </sheetPr>
  <dimension ref="A1:R20"/>
  <sheetViews>
    <sheetView showGridLines="0" rightToLeft="1" zoomScaleNormal="100" workbookViewId="0">
      <selection activeCell="L8" sqref="L8"/>
    </sheetView>
  </sheetViews>
  <sheetFormatPr defaultColWidth="6.6640625" defaultRowHeight="14.25" x14ac:dyDescent="0.2"/>
  <cols>
    <col min="1" max="1" width="3.109375" style="1" customWidth="1"/>
    <col min="2" max="9" width="13.77734375" style="1" customWidth="1"/>
    <col min="10" max="10" width="12.6640625" style="1" customWidth="1"/>
    <col min="11" max="11" width="2.109375" style="1" customWidth="1"/>
    <col min="12" max="12" width="11.77734375" style="1" customWidth="1"/>
    <col min="13" max="13" width="11.33203125" style="1" customWidth="1"/>
    <col min="14" max="16384" width="6.6640625" style="1"/>
  </cols>
  <sheetData>
    <row r="1" spans="1:18" ht="14.25" customHeight="1" x14ac:dyDescent="0.2">
      <c r="A1" s="6"/>
    </row>
    <row r="2" spans="1:18" ht="30" customHeight="1" x14ac:dyDescent="0.2">
      <c r="A2" s="6"/>
      <c r="B2" s="4"/>
      <c r="C2" s="4"/>
      <c r="D2" s="4"/>
      <c r="E2" s="4"/>
      <c r="F2" s="4"/>
      <c r="G2" s="4"/>
      <c r="H2" s="4"/>
      <c r="I2" s="4"/>
      <c r="J2" s="4"/>
    </row>
    <row r="3" spans="1:18" ht="62.25" customHeight="1" x14ac:dyDescent="0.2">
      <c r="A3" s="6"/>
      <c r="B3" s="33" t="str">
        <f>UPPER(TEXT(DATE(CalendarYear,6,1),"mmmm yyyy"))</f>
        <v>יוני 2017</v>
      </c>
      <c r="C3" s="33"/>
      <c r="D3" s="33"/>
      <c r="E3" s="33"/>
      <c r="F3" s="33"/>
    </row>
    <row r="4" spans="1:18" s="6" customFormat="1" ht="26.25" customHeight="1" x14ac:dyDescent="0.2">
      <c r="B4" s="7" t="s">
        <v>6</v>
      </c>
      <c r="C4" s="8" t="s">
        <v>0</v>
      </c>
      <c r="D4" s="8" t="s">
        <v>1</v>
      </c>
      <c r="E4" s="8" t="s">
        <v>2</v>
      </c>
      <c r="F4" s="8" t="s">
        <v>3</v>
      </c>
      <c r="G4" s="8" t="s">
        <v>4</v>
      </c>
      <c r="H4" s="9" t="s">
        <v>5</v>
      </c>
      <c r="I4" s="1"/>
      <c r="J4" s="1"/>
      <c r="L4" s="1"/>
      <c r="M4" s="10"/>
      <c r="Q4" s="1"/>
      <c r="R4" s="1"/>
    </row>
    <row r="5" spans="1:18" s="6" customFormat="1" ht="15" customHeight="1" x14ac:dyDescent="0.2">
      <c r="B5" s="11" t="str">
        <f>IF(DAY(JunSun1)=1,"",IF(AND(YEAR(JunSun1+1)=CalendarYear,MONTH(JunSun1+1)=6),JunSun1+1,""))</f>
        <v/>
      </c>
      <c r="C5" s="11" t="str">
        <f>IF(DAY(JunSun1)=1,"",IF(AND(YEAR(JunSun1+2)=CalendarYear,MONTH(JunSun1+2)=6),JunSun1+2,""))</f>
        <v/>
      </c>
      <c r="D5" s="11" t="str">
        <f>IF(DAY(JunSun1)=1,"",IF(AND(YEAR(JunSun1+3)=CalendarYear,MONTH(JunSun1+3)=6),JunSun1+3,""))</f>
        <v/>
      </c>
      <c r="E5" s="11" t="str">
        <f>IF(DAY(JunSun1)=1,"",IF(AND(YEAR(JunSun1+4)=CalendarYear,MONTH(JunSun1+4)=6),JunSun1+4,""))</f>
        <v/>
      </c>
      <c r="F5" s="11">
        <f>IF(DAY(JunSun1)=1,"",IF(AND(YEAR(JunSun1+5)=CalendarYear,MONTH(JunSun1+5)=6),JunSun1+5,""))</f>
        <v>42887</v>
      </c>
      <c r="G5" s="11">
        <f>IF(DAY(JunSun1)=1,"",IF(AND(YEAR(JunSun1+6)=CalendarYear,MONTH(JunSun1+6)=6),JunSun1+6,""))</f>
        <v>42888</v>
      </c>
      <c r="H5" s="11">
        <f>IF(DAY(JunSun1)=1,IF(AND(YEAR(JunSun1)=CalendarYear,MONTH(JunSun1)=6),JunSun1,""),IF(AND(YEAR(JunSun1+7)=CalendarYear,MONTH(JunSun1+7)=6),JunSun1+7,""))</f>
        <v>42889</v>
      </c>
      <c r="I5" s="12"/>
      <c r="K5" s="1"/>
      <c r="L5" s="1"/>
      <c r="M5" s="1"/>
      <c r="Q5" s="13"/>
      <c r="R5" s="1"/>
    </row>
    <row r="6" spans="1:18" s="13" customFormat="1" ht="64.5" customHeight="1" x14ac:dyDescent="0.2">
      <c r="A6" s="6"/>
      <c r="B6" s="14"/>
      <c r="C6" s="14"/>
      <c r="D6" s="14"/>
      <c r="E6" s="14"/>
      <c r="F6" s="14"/>
      <c r="G6" s="15"/>
      <c r="H6" s="15"/>
      <c r="I6" s="12"/>
    </row>
    <row r="7" spans="1:18" ht="15" customHeight="1" x14ac:dyDescent="0.2">
      <c r="A7" s="6"/>
      <c r="B7" s="16">
        <f>IF(DAY(JunSun1)=1,IF(AND(YEAR(JunSun1+1)=CalendarYear,MONTH(JunSun1+1)=6),JunSun1+1,""),IF(AND(YEAR(JunSun1+8)=CalendarYear,MONTH(JunSun1+8)=6),JunSun1+8,""))</f>
        <v>42890</v>
      </c>
      <c r="C7" s="16">
        <f>IF(DAY(JunSun1)=1,IF(AND(YEAR(JunSun1+2)=CalendarYear,MONTH(JunSun1+2)=6),JunSun1+2,""),IF(AND(YEAR(JunSun1+9)=CalendarYear,MONTH(JunSun1+9)=6),JunSun1+9,""))</f>
        <v>42891</v>
      </c>
      <c r="D7" s="16">
        <f>IF(DAY(JunSun1)=1,IF(AND(YEAR(JunSun1+3)=CalendarYear,MONTH(JunSun1+3)=6),JunSun1+3,""),IF(AND(YEAR(JunSun1+10)=CalendarYear,MONTH(JunSun1+10)=6),JunSun1+10,""))</f>
        <v>42892</v>
      </c>
      <c r="E7" s="16">
        <f>IF(DAY(JunSun1)=1,IF(AND(YEAR(JunSun1+4)=CalendarYear,MONTH(JunSun1+4)=6),JunSun1+4,""),IF(AND(YEAR(JunSun1+11)=CalendarYear,MONTH(JunSun1+11)=6),JunSun1+11,""))</f>
        <v>42893</v>
      </c>
      <c r="F7" s="16">
        <f>IF(DAY(JunSun1)=1,IF(AND(YEAR(JunSun1+5)=CalendarYear,MONTH(JunSun1+5)=6),JunSun1+5,""),IF(AND(YEAR(JunSun1+12)=CalendarYear,MONTH(JunSun1+12)=6),JunSun1+12,""))</f>
        <v>42894</v>
      </c>
      <c r="G7" s="16">
        <f>IF(DAY(JunSun1)=1,IF(AND(YEAR(JunSun1+6)=CalendarYear,MONTH(JunSun1+6)=6),JunSun1+6,""),IF(AND(YEAR(JunSun1+13)=CalendarYear,MONTH(JunSun1+13)=6),JunSun1+13,""))</f>
        <v>42895</v>
      </c>
      <c r="H7" s="16">
        <f>IF(DAY(JunSun1)=1,IF(AND(YEAR(JunSun1+7)=CalendarYear,MONTH(JunSun1+7)=6),JunSun1+7,""),IF(AND(YEAR(JunSun1+14)=CalendarYear,MONTH(JunSun1+14)=6),JunSun1+14,""))</f>
        <v>42896</v>
      </c>
      <c r="I7" s="12"/>
    </row>
    <row r="8" spans="1:18" ht="64.5" customHeight="1" x14ac:dyDescent="0.2">
      <c r="A8" s="6"/>
      <c r="B8" s="17"/>
      <c r="C8" s="17"/>
      <c r="D8" s="17"/>
      <c r="E8" s="17"/>
      <c r="F8" s="17"/>
      <c r="G8" s="18"/>
      <c r="H8" s="18"/>
      <c r="I8" s="12"/>
    </row>
    <row r="9" spans="1:18" ht="15" customHeight="1" x14ac:dyDescent="0.2">
      <c r="A9" s="6"/>
      <c r="B9" s="19">
        <f>IF(DAY(JunSun1)=1,IF(AND(YEAR(JunSun1+8)=CalendarYear,MONTH(JunSun1+8)=6),JunSun1+8,""),IF(AND(YEAR(JunSun1+15)=CalendarYear,MONTH(JunSun1+15)=6),JunSun1+15,""))</f>
        <v>42897</v>
      </c>
      <c r="C9" s="19">
        <f>IF(DAY(JunSun1)=1,IF(AND(YEAR(JunSun1+9)=CalendarYear,MONTH(JunSun1+9)=6),JunSun1+9,""),IF(AND(YEAR(JunSun1+16)=CalendarYear,MONTH(JunSun1+16)=6),JunSun1+16,""))</f>
        <v>42898</v>
      </c>
      <c r="D9" s="19">
        <f>IF(DAY(JunSun1)=1,IF(AND(YEAR(JunSun1+10)=CalendarYear,MONTH(JunSun1+10)=6),JunSun1+10,""),IF(AND(YEAR(JunSun1+17)=CalendarYear,MONTH(JunSun1+17)=6),JunSun1+17,""))</f>
        <v>42899</v>
      </c>
      <c r="E9" s="19">
        <f>IF(DAY(JunSun1)=1,IF(AND(YEAR(JunSun1+11)=CalendarYear,MONTH(JunSun1+11)=6),JunSun1+11,""),IF(AND(YEAR(JunSun1+18)=CalendarYear,MONTH(JunSun1+18)=6),JunSun1+18,""))</f>
        <v>42900</v>
      </c>
      <c r="F9" s="19">
        <f>IF(DAY(JunSun1)=1,IF(AND(YEAR(JunSun1+12)=CalendarYear,MONTH(JunSun1+12)=6),JunSun1+12,""),IF(AND(YEAR(JunSun1+19)=CalendarYear,MONTH(JunSun1+19)=6),JunSun1+19,""))</f>
        <v>42901</v>
      </c>
      <c r="G9" s="19">
        <f>IF(DAY(JunSun1)=1,IF(AND(YEAR(JunSun1+13)=CalendarYear,MONTH(JunSun1+13)=6),JunSun1+13,""),IF(AND(YEAR(JunSun1+20)=CalendarYear,MONTH(JunSun1+20)=6),JunSun1+20,""))</f>
        <v>42902</v>
      </c>
      <c r="H9" s="19">
        <f>IF(DAY(JunSun1)=1,IF(AND(YEAR(JunSun1+14)=CalendarYear,MONTH(JunSun1+14)=6),JunSun1+14,""),IF(AND(YEAR(JunSun1+21)=CalendarYear,MONTH(JunSun1+21)=6),JunSun1+21,""))</f>
        <v>42903</v>
      </c>
      <c r="I9" s="12"/>
    </row>
    <row r="10" spans="1:18" ht="64.5" customHeight="1" x14ac:dyDescent="0.2">
      <c r="A10" s="6"/>
      <c r="B10" s="14"/>
      <c r="C10" s="14"/>
      <c r="D10" s="14"/>
      <c r="E10" s="14"/>
      <c r="F10" s="14"/>
      <c r="G10" s="15"/>
      <c r="H10" s="15"/>
      <c r="I10" s="12"/>
    </row>
    <row r="11" spans="1:18" ht="15" customHeight="1" x14ac:dyDescent="0.2">
      <c r="A11" s="6"/>
      <c r="B11" s="20">
        <f>IF(DAY(JunSun1)=1,IF(AND(YEAR(JunSun1+15)=CalendarYear,MONTH(JunSun1+15)=6),JunSun1+15,""),IF(AND(YEAR(JunSun1+22)=CalendarYear,MONTH(JunSun1+22)=6),JunSun1+22,""))</f>
        <v>42904</v>
      </c>
      <c r="C11" s="20">
        <f>IF(DAY(JunSun1)=1,IF(AND(YEAR(JunSun1+16)=CalendarYear,MONTH(JunSun1+16)=6),JunSun1+16,""),IF(AND(YEAR(JunSun1+23)=CalendarYear,MONTH(JunSun1+23)=6),JunSun1+23,""))</f>
        <v>42905</v>
      </c>
      <c r="D11" s="20">
        <f>IF(DAY(JunSun1)=1,IF(AND(YEAR(JunSun1+17)=CalendarYear,MONTH(JunSun1+17)=6),JunSun1+17,""),IF(AND(YEAR(JunSun1+24)=CalendarYear,MONTH(JunSun1+24)=6),JunSun1+24,""))</f>
        <v>42906</v>
      </c>
      <c r="E11" s="20">
        <f>IF(DAY(JunSun1)=1,IF(AND(YEAR(JunSun1+18)=CalendarYear,MONTH(JunSun1+18)=6),JunSun1+18,""),IF(AND(YEAR(JunSun1+25)=CalendarYear,MONTH(JunSun1+25)=6),JunSun1+25,""))</f>
        <v>42907</v>
      </c>
      <c r="F11" s="20">
        <f>IF(DAY(JunSun1)=1,IF(AND(YEAR(JunSun1+19)=CalendarYear,MONTH(JunSun1+19)=6),JunSun1+19,""),IF(AND(YEAR(JunSun1+26)=CalendarYear,MONTH(JunSun1+26)=6),JunSun1+26,""))</f>
        <v>42908</v>
      </c>
      <c r="G11" s="20">
        <f>IF(DAY(JunSun1)=1,IF(AND(YEAR(JunSun1+20)=CalendarYear,MONTH(JunSun1+20)=6),JunSun1+20,""),IF(AND(YEAR(JunSun1+27)=CalendarYear,MONTH(JunSun1+27)=6),JunSun1+27,""))</f>
        <v>42909</v>
      </c>
      <c r="H11" s="20">
        <f>IF(DAY(JunSun1)=1,IF(AND(YEAR(JunSun1+21)=CalendarYear,MONTH(JunSun1+21)=6),JunSun1+21,""),IF(AND(YEAR(JunSun1+28)=CalendarYear,MONTH(JunSun1+28)=6),JunSun1+28,""))</f>
        <v>42910</v>
      </c>
      <c r="I11" s="12"/>
    </row>
    <row r="12" spans="1:18" ht="64.5" customHeight="1" x14ac:dyDescent="0.2">
      <c r="A12" s="6"/>
      <c r="B12" s="17"/>
      <c r="C12" s="17"/>
      <c r="D12" s="17"/>
      <c r="E12" s="17"/>
      <c r="F12" s="17"/>
      <c r="G12" s="18"/>
      <c r="H12" s="18"/>
      <c r="I12" s="12"/>
    </row>
    <row r="13" spans="1:18" ht="15" customHeight="1" x14ac:dyDescent="0.2">
      <c r="A13" s="6"/>
      <c r="B13" s="19">
        <f>IF(DAY(JunSun1)=1,IF(AND(YEAR(JunSun1+22)=CalendarYear,MONTH(JunSun1+22)=6),JunSun1+22,""),IF(AND(YEAR(JunSun1+29)=CalendarYear,MONTH(JunSun1+29)=6),JunSun1+29,""))</f>
        <v>42911</v>
      </c>
      <c r="C13" s="19">
        <f>IF(DAY(JunSun1)=1,IF(AND(YEAR(JunSun1+23)=CalendarYear,MONTH(JunSun1+23)=6),JunSun1+23,""),IF(AND(YEAR(JunSun1+30)=CalendarYear,MONTH(JunSun1+30)=6),JunSun1+30,""))</f>
        <v>42912</v>
      </c>
      <c r="D13" s="19">
        <f>IF(DAY(JunSun1)=1,IF(AND(YEAR(JunSun1+24)=CalendarYear,MONTH(JunSun1+24)=6),JunSun1+24,""),IF(AND(YEAR(JunSun1+31)=CalendarYear,MONTH(JunSun1+31)=6),JunSun1+31,""))</f>
        <v>42913</v>
      </c>
      <c r="E13" s="19">
        <f>IF(DAY(JunSun1)=1,IF(AND(YEAR(JunSun1+25)=CalendarYear,MONTH(JunSun1+25)=6),JunSun1+25,""),IF(AND(YEAR(JunSun1+32)=CalendarYear,MONTH(JunSun1+32)=6),JunSun1+32,""))</f>
        <v>42914</v>
      </c>
      <c r="F13" s="19">
        <f>IF(DAY(JunSun1)=1,IF(AND(YEAR(JunSun1+26)=CalendarYear,MONTH(JunSun1+26)=6),JunSun1+26,""),IF(AND(YEAR(JunSun1+33)=CalendarYear,MONTH(JunSun1+33)=6),JunSun1+33,""))</f>
        <v>42915</v>
      </c>
      <c r="G13" s="19">
        <f>IF(DAY(JunSun1)=1,IF(AND(YEAR(JunSun1+27)=CalendarYear,MONTH(JunSun1+27)=6),JunSun1+27,""),IF(AND(YEAR(JunSun1+34)=CalendarYear,MONTH(JunSun1+34)=6),JunSun1+34,""))</f>
        <v>42916</v>
      </c>
      <c r="H13" s="19" t="str">
        <f>IF(DAY(JunSun1)=1,IF(AND(YEAR(JunSun1+28)=CalendarYear,MONTH(JunSun1+28)=6),JunSun1+28,""),IF(AND(YEAR(JunSun1+35)=CalendarYear,MONTH(JunSun1+35)=6),JunSun1+35,""))</f>
        <v/>
      </c>
      <c r="I13" s="12"/>
    </row>
    <row r="14" spans="1:18" ht="64.5" customHeight="1" x14ac:dyDescent="0.2">
      <c r="A14" s="6"/>
      <c r="B14" s="14"/>
      <c r="C14" s="14"/>
      <c r="D14" s="14"/>
      <c r="E14" s="14"/>
      <c r="F14" s="14"/>
      <c r="G14" s="15"/>
      <c r="H14" s="15"/>
      <c r="I14" s="12"/>
    </row>
    <row r="15" spans="1:18" ht="15" customHeight="1" x14ac:dyDescent="0.2">
      <c r="A15" s="6"/>
      <c r="B15" s="20" t="str">
        <f>IF(DAY(JunSun1)=1,IF(AND(YEAR(JunSun1+29)=CalendarYear,MONTH(JunSun1+29)=6),JunSun1+29,""),IF(AND(YEAR(JunSun1+36)=CalendarYear,MONTH(JunSun1+36)=6),JunSun1+36,""))</f>
        <v/>
      </c>
      <c r="C15" s="21" t="str">
        <f>IF(DAY(JunSun1)=1,IF(AND(YEAR(JunSun1+30)=CalendarYear,MONTH(JunSun1+30)=6),JunSun1+30,""),IF(AND(YEAR(JunSun1+37)=CalendarYear,MONTH(JunSun1+37)=6),JunSun1+37,""))</f>
        <v/>
      </c>
      <c r="D15" s="30" t="s">
        <v>8</v>
      </c>
      <c r="E15" s="31"/>
      <c r="F15" s="31"/>
      <c r="G15" s="31"/>
      <c r="H15" s="32"/>
      <c r="I15" s="12"/>
    </row>
    <row r="16" spans="1:18" ht="64.5" customHeight="1" x14ac:dyDescent="0.2">
      <c r="A16" s="6"/>
      <c r="B16" s="17"/>
      <c r="C16" s="17"/>
      <c r="D16" s="27"/>
      <c r="E16" s="28"/>
      <c r="F16" s="28"/>
      <c r="G16" s="28"/>
      <c r="H16" s="29"/>
      <c r="I16" s="12"/>
    </row>
    <row r="17" spans="3:5" ht="17.25" customHeight="1" x14ac:dyDescent="0.2"/>
    <row r="19" spans="3:5" ht="21" customHeight="1" x14ac:dyDescent="0.2">
      <c r="C19" s="22"/>
      <c r="D19" s="23"/>
      <c r="E19" s="24"/>
    </row>
    <row r="20" spans="3:5" ht="19.5" customHeight="1" x14ac:dyDescent="0.2"/>
  </sheetData>
  <mergeCells count="3">
    <mergeCell ref="B3:F3"/>
    <mergeCell ref="D15:H15"/>
    <mergeCell ref="D16:H16"/>
  </mergeCells>
  <printOptions horizontalCentered="1" verticalCentered="1"/>
  <pageMargins left="0.2" right="0.2" top="0.25" bottom="0.25" header="0" footer="0"/>
  <pageSetup scale="93" orientation="landscape" r:id="rId1"/>
  <headerFooter scaleWithDoc="0"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0" tint="-0.34998626667073579"/>
    <pageSetUpPr fitToPage="1"/>
  </sheetPr>
  <dimension ref="A1:R20"/>
  <sheetViews>
    <sheetView showGridLines="0" rightToLeft="1" zoomScaleNormal="100" workbookViewId="0">
      <selection activeCell="L8" sqref="L8"/>
    </sheetView>
  </sheetViews>
  <sheetFormatPr defaultColWidth="6.6640625" defaultRowHeight="14.25" x14ac:dyDescent="0.2"/>
  <cols>
    <col min="1" max="1" width="3.109375" style="1" customWidth="1"/>
    <col min="2" max="9" width="13.77734375" style="1" customWidth="1"/>
    <col min="10" max="10" width="12.6640625" style="1" customWidth="1"/>
    <col min="11" max="11" width="2.109375" style="1" customWidth="1"/>
    <col min="12" max="12" width="11.77734375" style="1" customWidth="1"/>
    <col min="13" max="13" width="11.33203125" style="1" customWidth="1"/>
    <col min="14" max="16384" width="6.6640625" style="1"/>
  </cols>
  <sheetData>
    <row r="1" spans="1:18" ht="14.25" customHeight="1" x14ac:dyDescent="0.2">
      <c r="A1" s="6"/>
    </row>
    <row r="2" spans="1:18" ht="30" customHeight="1" x14ac:dyDescent="0.2">
      <c r="A2" s="6"/>
      <c r="B2" s="4"/>
      <c r="C2" s="4"/>
      <c r="D2" s="4"/>
      <c r="E2" s="4"/>
      <c r="F2" s="4"/>
      <c r="G2" s="4"/>
      <c r="H2" s="4"/>
      <c r="I2" s="4"/>
      <c r="J2" s="4"/>
    </row>
    <row r="3" spans="1:18" ht="62.25" customHeight="1" x14ac:dyDescent="0.2">
      <c r="A3" s="6"/>
      <c r="B3" s="33" t="str">
        <f>UPPER(TEXT(DATE(CalendarYear,7,1),"mmmm yyyy"))</f>
        <v>יולי 2017</v>
      </c>
      <c r="C3" s="33"/>
      <c r="D3" s="33"/>
      <c r="E3" s="33"/>
      <c r="F3" s="33"/>
    </row>
    <row r="4" spans="1:18" s="6" customFormat="1" ht="26.25" customHeight="1" x14ac:dyDescent="0.2">
      <c r="B4" s="7" t="s">
        <v>6</v>
      </c>
      <c r="C4" s="8" t="s">
        <v>0</v>
      </c>
      <c r="D4" s="8" t="s">
        <v>1</v>
      </c>
      <c r="E4" s="8" t="s">
        <v>2</v>
      </c>
      <c r="F4" s="8" t="s">
        <v>3</v>
      </c>
      <c r="G4" s="8" t="s">
        <v>4</v>
      </c>
      <c r="H4" s="9" t="s">
        <v>5</v>
      </c>
      <c r="I4" s="1"/>
      <c r="J4" s="1"/>
      <c r="L4" s="1"/>
      <c r="M4" s="10"/>
      <c r="Q4" s="1"/>
      <c r="R4" s="1"/>
    </row>
    <row r="5" spans="1:18" s="6" customFormat="1" ht="15" customHeight="1" x14ac:dyDescent="0.2">
      <c r="B5" s="11" t="str">
        <f>IF(DAY(JulSun1)=1,"",IF(AND(YEAR(JulSun1+1)=CalendarYear,MONTH(JulSun1+1)=7),JulSun1+1,""))</f>
        <v/>
      </c>
      <c r="C5" s="11" t="str">
        <f>IF(DAY(JulSun1)=1,"",IF(AND(YEAR(JulSun1+2)=CalendarYear,MONTH(JulSun1+2)=7),JulSun1+2,""))</f>
        <v/>
      </c>
      <c r="D5" s="11" t="str">
        <f>IF(DAY(JulSun1)=1,"",IF(AND(YEAR(JulSun1+3)=CalendarYear,MONTH(JulSun1+3)=7),JulSun1+3,""))</f>
        <v/>
      </c>
      <c r="E5" s="11" t="str">
        <f>IF(DAY(JulSun1)=1,"",IF(AND(YEAR(JulSun1+4)=CalendarYear,MONTH(JulSun1+4)=7),JulSun1+4,""))</f>
        <v/>
      </c>
      <c r="F5" s="11" t="str">
        <f>IF(DAY(JulSun1)=1,"",IF(AND(YEAR(JulSun1+5)=CalendarYear,MONTH(JulSun1+5)=7),JulSun1+5,""))</f>
        <v/>
      </c>
      <c r="G5" s="11" t="str">
        <f>IF(DAY(JulSun1)=1,"",IF(AND(YEAR(JulSun1+6)=CalendarYear,MONTH(JulSun1+6)=7),JulSun1+6,""))</f>
        <v/>
      </c>
      <c r="H5" s="11">
        <f>IF(DAY(JulSun1)=1,IF(AND(YEAR(JulSun1)=CalendarYear,MONTH(JulSun1)=7),JulSun1,""),IF(AND(YEAR(JulSun1+7)=CalendarYear,MONTH(JulSun1+7)=7),JulSun1+7,""))</f>
        <v>42917</v>
      </c>
      <c r="I5" s="12"/>
      <c r="K5" s="1"/>
      <c r="L5" s="1"/>
      <c r="M5" s="1"/>
      <c r="Q5" s="13"/>
      <c r="R5" s="1"/>
    </row>
    <row r="6" spans="1:18" s="13" customFormat="1" ht="64.5" customHeight="1" x14ac:dyDescent="0.2">
      <c r="A6" s="6"/>
      <c r="B6" s="14"/>
      <c r="C6" s="14"/>
      <c r="D6" s="14"/>
      <c r="E6" s="14"/>
      <c r="F6" s="14"/>
      <c r="G6" s="15"/>
      <c r="H6" s="15"/>
      <c r="I6" s="12"/>
    </row>
    <row r="7" spans="1:18" ht="15" customHeight="1" x14ac:dyDescent="0.2">
      <c r="A7" s="6"/>
      <c r="B7" s="16">
        <f>IF(DAY(JulSun1)=1,IF(AND(YEAR(JulSun1+1)=CalendarYear,MONTH(JulSun1+1)=7),JulSun1+1,""),IF(AND(YEAR(JulSun1+8)=CalendarYear,MONTH(JulSun1+8)=7),JulSun1+8,""))</f>
        <v>42918</v>
      </c>
      <c r="C7" s="16">
        <f>IF(DAY(JulSun1)=1,IF(AND(YEAR(JulSun1+2)=CalendarYear,MONTH(JulSun1+2)=7),JulSun1+2,""),IF(AND(YEAR(JulSun1+9)=CalendarYear,MONTH(JulSun1+9)=7),JulSun1+9,""))</f>
        <v>42919</v>
      </c>
      <c r="D7" s="16">
        <f>IF(DAY(JulSun1)=1,IF(AND(YEAR(JulSun1+3)=CalendarYear,MONTH(JulSun1+3)=7),JulSun1+3,""),IF(AND(YEAR(JulSun1+10)=CalendarYear,MONTH(JulSun1+10)=7),JulSun1+10,""))</f>
        <v>42920</v>
      </c>
      <c r="E7" s="16">
        <f>IF(DAY(JulSun1)=1,IF(AND(YEAR(JulSun1+4)=CalendarYear,MONTH(JulSun1+4)=7),JulSun1+4,""),IF(AND(YEAR(JulSun1+11)=CalendarYear,MONTH(JulSun1+11)=7),JulSun1+11,""))</f>
        <v>42921</v>
      </c>
      <c r="F7" s="16">
        <f>IF(DAY(JulSun1)=1,IF(AND(YEAR(JulSun1+5)=CalendarYear,MONTH(JulSun1+5)=7),JulSun1+5,""),IF(AND(YEAR(JulSun1+12)=CalendarYear,MONTH(JulSun1+12)=7),JulSun1+12,""))</f>
        <v>42922</v>
      </c>
      <c r="G7" s="16">
        <f>IF(DAY(JulSun1)=1,IF(AND(YEAR(JulSun1+6)=CalendarYear,MONTH(JulSun1+6)=7),JulSun1+6,""),IF(AND(YEAR(JulSun1+13)=CalendarYear,MONTH(JulSun1+13)=7),JulSun1+13,""))</f>
        <v>42923</v>
      </c>
      <c r="H7" s="16">
        <f>IF(DAY(JulSun1)=1,IF(AND(YEAR(JulSun1+7)=CalendarYear,MONTH(JulSun1+7)=7),JulSun1+7,""),IF(AND(YEAR(JulSun1+14)=CalendarYear,MONTH(JulSun1+14)=7),JulSun1+14,""))</f>
        <v>42924</v>
      </c>
      <c r="I7" s="12"/>
    </row>
    <row r="8" spans="1:18" ht="64.5" customHeight="1" x14ac:dyDescent="0.2">
      <c r="A8" s="6"/>
      <c r="B8" s="17"/>
      <c r="C8" s="17"/>
      <c r="D8" s="17"/>
      <c r="E8" s="17"/>
      <c r="F8" s="17"/>
      <c r="G8" s="18"/>
      <c r="H8" s="18"/>
      <c r="I8" s="12"/>
    </row>
    <row r="9" spans="1:18" ht="15" customHeight="1" x14ac:dyDescent="0.2">
      <c r="A9" s="6"/>
      <c r="B9" s="19">
        <f>IF(DAY(JulSun1)=1,IF(AND(YEAR(JulSun1+8)=CalendarYear,MONTH(JulSun1+8)=7),JulSun1+8,""),IF(AND(YEAR(JulSun1+15)=CalendarYear,MONTH(JulSun1+15)=7),JulSun1+15,""))</f>
        <v>42925</v>
      </c>
      <c r="C9" s="19">
        <f>IF(DAY(JulSun1)=1,IF(AND(YEAR(JulSun1+9)=CalendarYear,MONTH(JulSun1+9)=7),JulSun1+9,""),IF(AND(YEAR(JulSun1+16)=CalendarYear,MONTH(JulSun1+16)=7),JulSun1+16,""))</f>
        <v>42926</v>
      </c>
      <c r="D9" s="19">
        <f>IF(DAY(JulSun1)=1,IF(AND(YEAR(JulSun1+10)=CalendarYear,MONTH(JulSun1+10)=7),JulSun1+10,""),IF(AND(YEAR(JulSun1+17)=CalendarYear,MONTH(JulSun1+17)=7),JulSun1+17,""))</f>
        <v>42927</v>
      </c>
      <c r="E9" s="19">
        <f>IF(DAY(JulSun1)=1,IF(AND(YEAR(JulSun1+11)=CalendarYear,MONTH(JulSun1+11)=7),JulSun1+11,""),IF(AND(YEAR(JulSun1+18)=CalendarYear,MONTH(JulSun1+18)=7),JulSun1+18,""))</f>
        <v>42928</v>
      </c>
      <c r="F9" s="19">
        <f>IF(DAY(JulSun1)=1,IF(AND(YEAR(JulSun1+12)=CalendarYear,MONTH(JulSun1+12)=7),JulSun1+12,""),IF(AND(YEAR(JulSun1+19)=CalendarYear,MONTH(JulSun1+19)=7),JulSun1+19,""))</f>
        <v>42929</v>
      </c>
      <c r="G9" s="19">
        <f>IF(DAY(JulSun1)=1,IF(AND(YEAR(JulSun1+13)=CalendarYear,MONTH(JulSun1+13)=7),JulSun1+13,""),IF(AND(YEAR(JulSun1+20)=CalendarYear,MONTH(JulSun1+20)=7),JulSun1+20,""))</f>
        <v>42930</v>
      </c>
      <c r="H9" s="19">
        <f>IF(DAY(JulSun1)=1,IF(AND(YEAR(JulSun1+14)=CalendarYear,MONTH(JulSun1+14)=7),JulSun1+14,""),IF(AND(YEAR(JulSun1+21)=CalendarYear,MONTH(JulSun1+21)=7),JulSun1+21,""))</f>
        <v>42931</v>
      </c>
      <c r="I9" s="12"/>
    </row>
    <row r="10" spans="1:18" ht="64.5" customHeight="1" x14ac:dyDescent="0.2">
      <c r="A10" s="6"/>
      <c r="B10" s="14"/>
      <c r="C10" s="14"/>
      <c r="D10" s="14"/>
      <c r="E10" s="14"/>
      <c r="F10" s="14"/>
      <c r="G10" s="15"/>
      <c r="H10" s="15"/>
      <c r="I10" s="12"/>
    </row>
    <row r="11" spans="1:18" ht="15" customHeight="1" x14ac:dyDescent="0.2">
      <c r="A11" s="6"/>
      <c r="B11" s="20">
        <f>IF(DAY(JulSun1)=1,IF(AND(YEAR(JulSun1+15)=CalendarYear,MONTH(JulSun1+15)=7),JulSun1+15,""),IF(AND(YEAR(JulSun1+22)=CalendarYear,MONTH(JulSun1+22)=7),JulSun1+22,""))</f>
        <v>42932</v>
      </c>
      <c r="C11" s="20">
        <f>IF(DAY(JulSun1)=1,IF(AND(YEAR(JulSun1+16)=CalendarYear,MONTH(JulSun1+16)=7),JulSun1+16,""),IF(AND(YEAR(JulSun1+23)=CalendarYear,MONTH(JulSun1+23)=7),JulSun1+23,""))</f>
        <v>42933</v>
      </c>
      <c r="D11" s="20">
        <f>IF(DAY(JulSun1)=1,IF(AND(YEAR(JulSun1+17)=CalendarYear,MONTH(JulSun1+17)=7),JulSun1+17,""),IF(AND(YEAR(JulSun1+24)=CalendarYear,MONTH(JulSun1+24)=7),JulSun1+24,""))</f>
        <v>42934</v>
      </c>
      <c r="E11" s="20">
        <f>IF(DAY(JulSun1)=1,IF(AND(YEAR(JulSun1+18)=CalendarYear,MONTH(JulSun1+18)=7),JulSun1+18,""),IF(AND(YEAR(JulSun1+25)=CalendarYear,MONTH(JulSun1+25)=7),JulSun1+25,""))</f>
        <v>42935</v>
      </c>
      <c r="F11" s="20">
        <f>IF(DAY(JulSun1)=1,IF(AND(YEAR(JulSun1+19)=CalendarYear,MONTH(JulSun1+19)=7),JulSun1+19,""),IF(AND(YEAR(JulSun1+26)=CalendarYear,MONTH(JulSun1+26)=7),JulSun1+26,""))</f>
        <v>42936</v>
      </c>
      <c r="G11" s="20">
        <f>IF(DAY(JulSun1)=1,IF(AND(YEAR(JulSun1+20)=CalendarYear,MONTH(JulSun1+20)=7),JulSun1+20,""),IF(AND(YEAR(JulSun1+27)=CalendarYear,MONTH(JulSun1+27)=7),JulSun1+27,""))</f>
        <v>42937</v>
      </c>
      <c r="H11" s="20">
        <f>IF(DAY(JulSun1)=1,IF(AND(YEAR(JulSun1+21)=CalendarYear,MONTH(JulSun1+21)=7),JulSun1+21,""),IF(AND(YEAR(JulSun1+28)=CalendarYear,MONTH(JulSun1+28)=7),JulSun1+28,""))</f>
        <v>42938</v>
      </c>
      <c r="I11" s="12"/>
    </row>
    <row r="12" spans="1:18" ht="64.5" customHeight="1" x14ac:dyDescent="0.2">
      <c r="A12" s="6"/>
      <c r="B12" s="17"/>
      <c r="C12" s="17"/>
      <c r="D12" s="17"/>
      <c r="E12" s="17"/>
      <c r="F12" s="17"/>
      <c r="G12" s="18"/>
      <c r="H12" s="18"/>
      <c r="I12" s="12"/>
    </row>
    <row r="13" spans="1:18" ht="15" customHeight="1" x14ac:dyDescent="0.2">
      <c r="A13" s="6"/>
      <c r="B13" s="19">
        <f>IF(DAY(JulSun1)=1,IF(AND(YEAR(JulSun1+22)=CalendarYear,MONTH(JulSun1+22)=7),JulSun1+22,""),IF(AND(YEAR(JulSun1+29)=CalendarYear,MONTH(JulSun1+29)=7),JulSun1+29,""))</f>
        <v>42939</v>
      </c>
      <c r="C13" s="19">
        <f>IF(DAY(JulSun1)=1,IF(AND(YEAR(JulSun1+23)=CalendarYear,MONTH(JulSun1+23)=7),JulSun1+23,""),IF(AND(YEAR(JulSun1+30)=CalendarYear,MONTH(JulSun1+30)=7),JulSun1+30,""))</f>
        <v>42940</v>
      </c>
      <c r="D13" s="19">
        <f>IF(DAY(JulSun1)=1,IF(AND(YEAR(JulSun1+24)=CalendarYear,MONTH(JulSun1+24)=7),JulSun1+24,""),IF(AND(YEAR(JulSun1+31)=CalendarYear,MONTH(JulSun1+31)=7),JulSun1+31,""))</f>
        <v>42941</v>
      </c>
      <c r="E13" s="19">
        <f>IF(DAY(JulSun1)=1,IF(AND(YEAR(JulSun1+25)=CalendarYear,MONTH(JulSun1+25)=7),JulSun1+25,""),IF(AND(YEAR(JulSun1+32)=CalendarYear,MONTH(JulSun1+32)=7),JulSun1+32,""))</f>
        <v>42942</v>
      </c>
      <c r="F13" s="19">
        <f>IF(DAY(JulSun1)=1,IF(AND(YEAR(JulSun1+26)=CalendarYear,MONTH(JulSun1+26)=7),JulSun1+26,""),IF(AND(YEAR(JulSun1+33)=CalendarYear,MONTH(JulSun1+33)=7),JulSun1+33,""))</f>
        <v>42943</v>
      </c>
      <c r="G13" s="19">
        <f>IF(DAY(JulSun1)=1,IF(AND(YEAR(JulSun1+27)=CalendarYear,MONTH(JulSun1+27)=7),JulSun1+27,""),IF(AND(YEAR(JulSun1+34)=CalendarYear,MONTH(JulSun1+34)=7),JulSun1+34,""))</f>
        <v>42944</v>
      </c>
      <c r="H13" s="19">
        <f>IF(DAY(JulSun1)=1,IF(AND(YEAR(JulSun1+28)=CalendarYear,MONTH(JulSun1+28)=7),JulSun1+28,""),IF(AND(YEAR(JulSun1+35)=CalendarYear,MONTH(JulSun1+35)=7),JulSun1+35,""))</f>
        <v>42945</v>
      </c>
      <c r="I13" s="12"/>
    </row>
    <row r="14" spans="1:18" ht="64.5" customHeight="1" x14ac:dyDescent="0.2">
      <c r="A14" s="6"/>
      <c r="B14" s="14"/>
      <c r="C14" s="14"/>
      <c r="D14" s="14"/>
      <c r="E14" s="14"/>
      <c r="F14" s="14"/>
      <c r="G14" s="15"/>
      <c r="H14" s="15"/>
      <c r="I14" s="12"/>
    </row>
    <row r="15" spans="1:18" ht="15" customHeight="1" x14ac:dyDescent="0.2">
      <c r="A15" s="6"/>
      <c r="B15" s="20">
        <f>IF(DAY(JulSun1)=1,IF(AND(YEAR(JulSun1+29)=CalendarYear,MONTH(JulSun1+29)=7),JulSun1+29,""),IF(AND(YEAR(JulSun1+36)=CalendarYear,MONTH(JulSun1+36)=7),JulSun1+36,""))</f>
        <v>42946</v>
      </c>
      <c r="C15" s="21">
        <f>IF(DAY(JulSun1)=1,IF(AND(YEAR(JulSun1+30)=CalendarYear,MONTH(JulSun1+30)=7),JulSun1+30,""),IF(AND(YEAR(JulSun1+37)=CalendarYear,MONTH(JulSun1+37)=7),JulSun1+37,""))</f>
        <v>42947</v>
      </c>
      <c r="D15" s="30" t="s">
        <v>8</v>
      </c>
      <c r="E15" s="31"/>
      <c r="F15" s="31"/>
      <c r="G15" s="31"/>
      <c r="H15" s="32"/>
      <c r="I15" s="12"/>
    </row>
    <row r="16" spans="1:18" ht="64.5" customHeight="1" x14ac:dyDescent="0.2">
      <c r="A16" s="6"/>
      <c r="B16" s="17"/>
      <c r="C16" s="17"/>
      <c r="D16" s="27"/>
      <c r="E16" s="28"/>
      <c r="F16" s="28"/>
      <c r="G16" s="28"/>
      <c r="H16" s="29"/>
      <c r="I16" s="12"/>
    </row>
    <row r="17" spans="3:5" ht="17.25" customHeight="1" x14ac:dyDescent="0.2"/>
    <row r="19" spans="3:5" ht="21" customHeight="1" x14ac:dyDescent="0.2">
      <c r="C19" s="22"/>
      <c r="D19" s="23"/>
      <c r="E19" s="24"/>
    </row>
    <row r="20" spans="3:5" ht="19.5" customHeight="1" x14ac:dyDescent="0.2"/>
  </sheetData>
  <mergeCells count="3">
    <mergeCell ref="B3:F3"/>
    <mergeCell ref="D15:H15"/>
    <mergeCell ref="D16:H16"/>
  </mergeCells>
  <printOptions horizontalCentered="1" verticalCentered="1"/>
  <pageMargins left="0.2" right="0.2" top="0.25" bottom="0.25" header="0" footer="0"/>
  <pageSetup scale="93" orientation="landscape" r:id="rId1"/>
  <headerFooter scaleWithDoc="0"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theme="0" tint="-0.249977111117893"/>
    <pageSetUpPr fitToPage="1"/>
  </sheetPr>
  <dimension ref="A1:R20"/>
  <sheetViews>
    <sheetView showGridLines="0" rightToLeft="1" zoomScaleNormal="100" workbookViewId="0">
      <selection activeCell="L8" sqref="L8"/>
    </sheetView>
  </sheetViews>
  <sheetFormatPr defaultColWidth="6.6640625" defaultRowHeight="14.25" x14ac:dyDescent="0.2"/>
  <cols>
    <col min="1" max="1" width="3.109375" style="1" customWidth="1"/>
    <col min="2" max="9" width="13.77734375" style="1" customWidth="1"/>
    <col min="10" max="10" width="12.6640625" style="1" customWidth="1"/>
    <col min="11" max="11" width="2.109375" style="1" customWidth="1"/>
    <col min="12" max="12" width="11.77734375" style="1" customWidth="1"/>
    <col min="13" max="13" width="11.33203125" style="1" customWidth="1"/>
    <col min="14" max="16384" width="6.6640625" style="1"/>
  </cols>
  <sheetData>
    <row r="1" spans="1:18" ht="14.25" customHeight="1" x14ac:dyDescent="0.2">
      <c r="A1" s="6"/>
    </row>
    <row r="2" spans="1:18" ht="30" customHeight="1" x14ac:dyDescent="0.2">
      <c r="A2" s="6"/>
      <c r="B2" s="4"/>
      <c r="C2" s="4"/>
      <c r="D2" s="4"/>
      <c r="E2" s="4"/>
      <c r="F2" s="4"/>
      <c r="G2" s="4"/>
      <c r="H2" s="4"/>
      <c r="I2" s="4"/>
      <c r="J2" s="4"/>
    </row>
    <row r="3" spans="1:18" ht="62.25" customHeight="1" x14ac:dyDescent="0.2">
      <c r="A3" s="6"/>
      <c r="B3" s="33" t="str">
        <f>UPPER(TEXT(DATE(CalendarYear,8,1),"mmmm yyyy"))</f>
        <v>אוגוסט 2017</v>
      </c>
      <c r="C3" s="33"/>
      <c r="D3" s="33"/>
      <c r="E3" s="33"/>
      <c r="F3" s="33"/>
    </row>
    <row r="4" spans="1:18" s="6" customFormat="1" ht="26.25" customHeight="1" x14ac:dyDescent="0.2">
      <c r="B4" s="7" t="s">
        <v>6</v>
      </c>
      <c r="C4" s="8" t="s">
        <v>0</v>
      </c>
      <c r="D4" s="8" t="s">
        <v>1</v>
      </c>
      <c r="E4" s="8" t="s">
        <v>2</v>
      </c>
      <c r="F4" s="8" t="s">
        <v>3</v>
      </c>
      <c r="G4" s="8" t="s">
        <v>4</v>
      </c>
      <c r="H4" s="9" t="s">
        <v>5</v>
      </c>
      <c r="I4" s="1"/>
      <c r="J4" s="1"/>
      <c r="L4" s="1"/>
      <c r="M4" s="10"/>
      <c r="Q4" s="1"/>
      <c r="R4" s="1"/>
    </row>
    <row r="5" spans="1:18" s="6" customFormat="1" ht="15" customHeight="1" x14ac:dyDescent="0.2">
      <c r="B5" s="11" t="str">
        <f>IF(DAY(AugSun1)=1,"",IF(AND(YEAR(AugSun1+1)=CalendarYear,MONTH(AugSun1+1)=8),AugSun1+1,""))</f>
        <v/>
      </c>
      <c r="C5" s="11" t="str">
        <f>IF(DAY(AugSun1)=1,"",IF(AND(YEAR(AugSun1+2)=CalendarYear,MONTH(AugSun1+2)=8),AugSun1+2,""))</f>
        <v/>
      </c>
      <c r="D5" s="11">
        <f>IF(DAY(AugSun1)=1,"",IF(AND(YEAR(AugSun1+3)=CalendarYear,MONTH(AugSun1+3)=8),AugSun1+3,""))</f>
        <v>42948</v>
      </c>
      <c r="E5" s="11">
        <f>IF(DAY(AugSun1)=1,"",IF(AND(YEAR(AugSun1+4)=CalendarYear,MONTH(AugSun1+4)=8),AugSun1+4,""))</f>
        <v>42949</v>
      </c>
      <c r="F5" s="11">
        <f>IF(DAY(AugSun1)=1,"",IF(AND(YEAR(AugSun1+5)=CalendarYear,MONTH(AugSun1+5)=8),AugSun1+5,""))</f>
        <v>42950</v>
      </c>
      <c r="G5" s="11">
        <f>IF(DAY(AugSun1)=1,"",IF(AND(YEAR(AugSun1+6)=CalendarYear,MONTH(AugSun1+6)=8),AugSun1+6,""))</f>
        <v>42951</v>
      </c>
      <c r="H5" s="11">
        <f>IF(DAY(AugSun1)=1,IF(AND(YEAR(AugSun1)=CalendarYear,MONTH(AugSun1)=8),AugSun1,""),IF(AND(YEAR(AugSun1+7)=CalendarYear,MONTH(AugSun1+7)=8),AugSun1+7,""))</f>
        <v>42952</v>
      </c>
      <c r="I5" s="12"/>
      <c r="K5" s="1"/>
      <c r="L5" s="1"/>
      <c r="M5" s="1"/>
      <c r="Q5" s="13"/>
      <c r="R5" s="1"/>
    </row>
    <row r="6" spans="1:18" s="13" customFormat="1" ht="64.5" customHeight="1" x14ac:dyDescent="0.2">
      <c r="A6" s="6"/>
      <c r="B6" s="14"/>
      <c r="C6" s="14"/>
      <c r="D6" s="14"/>
      <c r="E6" s="14"/>
      <c r="F6" s="14"/>
      <c r="G6" s="15"/>
      <c r="H6" s="15"/>
      <c r="I6" s="12"/>
    </row>
    <row r="7" spans="1:18" ht="15" customHeight="1" x14ac:dyDescent="0.2">
      <c r="A7" s="6"/>
      <c r="B7" s="16">
        <f>IF(DAY(AugSun1)=1,IF(AND(YEAR(AugSun1+1)=CalendarYear,MONTH(AugSun1+1)=8),AugSun1+1,""),IF(AND(YEAR(AugSun1+8)=CalendarYear,MONTH(AugSun1+8)=8),AugSun1+8,""))</f>
        <v>42953</v>
      </c>
      <c r="C7" s="16">
        <f>IF(DAY(AugSun1)=1,IF(AND(YEAR(AugSun1+2)=CalendarYear,MONTH(AugSun1+2)=8),AugSun1+2,""),IF(AND(YEAR(AugSun1+9)=CalendarYear,MONTH(AugSun1+9)=8),AugSun1+9,""))</f>
        <v>42954</v>
      </c>
      <c r="D7" s="16">
        <f>IF(DAY(AugSun1)=1,IF(AND(YEAR(AugSun1+3)=CalendarYear,MONTH(AugSun1+3)=8),AugSun1+3,""),IF(AND(YEAR(AugSun1+10)=CalendarYear,MONTH(AugSun1+10)=8),AugSun1+10,""))</f>
        <v>42955</v>
      </c>
      <c r="E7" s="16">
        <f>IF(DAY(AugSun1)=1,IF(AND(YEAR(AugSun1+4)=CalendarYear,MONTH(AugSun1+4)=8),AugSun1+4,""),IF(AND(YEAR(AugSun1+11)=CalendarYear,MONTH(AugSun1+11)=8),AugSun1+11,""))</f>
        <v>42956</v>
      </c>
      <c r="F7" s="16">
        <f>IF(DAY(AugSun1)=1,IF(AND(YEAR(AugSun1+5)=CalendarYear,MONTH(AugSun1+5)=8),AugSun1+5,""),IF(AND(YEAR(AugSun1+12)=CalendarYear,MONTH(AugSun1+12)=8),AugSun1+12,""))</f>
        <v>42957</v>
      </c>
      <c r="G7" s="16">
        <f>IF(DAY(AugSun1)=1,IF(AND(YEAR(AugSun1+6)=CalendarYear,MONTH(AugSun1+6)=8),AugSun1+6,""),IF(AND(YEAR(AugSun1+13)=CalendarYear,MONTH(AugSun1+13)=8),AugSun1+13,""))</f>
        <v>42958</v>
      </c>
      <c r="H7" s="16">
        <f>IF(DAY(AugSun1)=1,IF(AND(YEAR(AugSun1+7)=CalendarYear,MONTH(AugSun1+7)=8),AugSun1+7,""),IF(AND(YEAR(AugSun1+14)=CalendarYear,MONTH(AugSun1+14)=8),AugSun1+14,""))</f>
        <v>42959</v>
      </c>
      <c r="I7" s="12"/>
    </row>
    <row r="8" spans="1:18" ht="64.5" customHeight="1" x14ac:dyDescent="0.2">
      <c r="A8" s="6"/>
      <c r="B8" s="17"/>
      <c r="C8" s="17"/>
      <c r="D8" s="17"/>
      <c r="E8" s="17"/>
      <c r="F8" s="17"/>
      <c r="G8" s="18"/>
      <c r="H8" s="18"/>
      <c r="I8" s="12"/>
    </row>
    <row r="9" spans="1:18" ht="15" customHeight="1" x14ac:dyDescent="0.2">
      <c r="A9" s="6"/>
      <c r="B9" s="19">
        <f>IF(DAY(AugSun1)=1,IF(AND(YEAR(AugSun1+8)=CalendarYear,MONTH(AugSun1+8)=8),AugSun1+8,""),IF(AND(YEAR(AugSun1+15)=CalendarYear,MONTH(AugSun1+15)=8),AugSun1+15,""))</f>
        <v>42960</v>
      </c>
      <c r="C9" s="19">
        <f>IF(DAY(AugSun1)=1,IF(AND(YEAR(AugSun1+9)=CalendarYear,MONTH(AugSun1+9)=8),AugSun1+9,""),IF(AND(YEAR(AugSun1+16)=CalendarYear,MONTH(AugSun1+16)=8),AugSun1+16,""))</f>
        <v>42961</v>
      </c>
      <c r="D9" s="19">
        <f>IF(DAY(AugSun1)=1,IF(AND(YEAR(AugSun1+10)=CalendarYear,MONTH(AugSun1+10)=8),AugSun1+10,""),IF(AND(YEAR(AugSun1+17)=CalendarYear,MONTH(AugSun1+17)=8),AugSun1+17,""))</f>
        <v>42962</v>
      </c>
      <c r="E9" s="19">
        <f>IF(DAY(AugSun1)=1,IF(AND(YEAR(AugSun1+11)=CalendarYear,MONTH(AugSun1+11)=8),AugSun1+11,""),IF(AND(YEAR(AugSun1+18)=CalendarYear,MONTH(AugSun1+18)=8),AugSun1+18,""))</f>
        <v>42963</v>
      </c>
      <c r="F9" s="19">
        <f>IF(DAY(AugSun1)=1,IF(AND(YEAR(AugSun1+12)=CalendarYear,MONTH(AugSun1+12)=8),AugSun1+12,""),IF(AND(YEAR(AugSun1+19)=CalendarYear,MONTH(AugSun1+19)=8),AugSun1+19,""))</f>
        <v>42964</v>
      </c>
      <c r="G9" s="19">
        <f>IF(DAY(AugSun1)=1,IF(AND(YEAR(AugSun1+13)=CalendarYear,MONTH(AugSun1+13)=8),AugSun1+13,""),IF(AND(YEAR(AugSun1+20)=CalendarYear,MONTH(AugSun1+20)=8),AugSun1+20,""))</f>
        <v>42965</v>
      </c>
      <c r="H9" s="19">
        <f>IF(DAY(AugSun1)=1,IF(AND(YEAR(AugSun1+14)=CalendarYear,MONTH(AugSun1+14)=8),AugSun1+14,""),IF(AND(YEAR(AugSun1+21)=CalendarYear,MONTH(AugSun1+21)=8),AugSun1+21,""))</f>
        <v>42966</v>
      </c>
      <c r="I9" s="12"/>
    </row>
    <row r="10" spans="1:18" ht="64.5" customHeight="1" x14ac:dyDescent="0.2">
      <c r="A10" s="6"/>
      <c r="B10" s="14"/>
      <c r="C10" s="14"/>
      <c r="D10" s="14"/>
      <c r="E10" s="14"/>
      <c r="F10" s="14"/>
      <c r="G10" s="15"/>
      <c r="H10" s="15"/>
      <c r="I10" s="12"/>
    </row>
    <row r="11" spans="1:18" ht="15" customHeight="1" x14ac:dyDescent="0.2">
      <c r="A11" s="6"/>
      <c r="B11" s="20">
        <f>IF(DAY(AugSun1)=1,IF(AND(YEAR(AugSun1+15)=CalendarYear,MONTH(AugSun1+15)=8),AugSun1+15,""),IF(AND(YEAR(AugSun1+22)=CalendarYear,MONTH(AugSun1+22)=8),AugSun1+22,""))</f>
        <v>42967</v>
      </c>
      <c r="C11" s="20">
        <f>IF(DAY(AugSun1)=1,IF(AND(YEAR(AugSun1+16)=CalendarYear,MONTH(AugSun1+16)=8),AugSun1+16,""),IF(AND(YEAR(AugSun1+23)=CalendarYear,MONTH(AugSun1+23)=8),AugSun1+23,""))</f>
        <v>42968</v>
      </c>
      <c r="D11" s="20">
        <f>IF(DAY(AugSun1)=1,IF(AND(YEAR(AugSun1+17)=CalendarYear,MONTH(AugSun1+17)=8),AugSun1+17,""),IF(AND(YEAR(AugSun1+24)=CalendarYear,MONTH(AugSun1+24)=8),AugSun1+24,""))</f>
        <v>42969</v>
      </c>
      <c r="E11" s="20">
        <f>IF(DAY(AugSun1)=1,IF(AND(YEAR(AugSun1+18)=CalendarYear,MONTH(AugSun1+18)=8),AugSun1+18,""),IF(AND(YEAR(AugSun1+25)=CalendarYear,MONTH(AugSun1+25)=8),AugSun1+25,""))</f>
        <v>42970</v>
      </c>
      <c r="F11" s="20">
        <f>IF(DAY(AugSun1)=1,IF(AND(YEAR(AugSun1+19)=CalendarYear,MONTH(AugSun1+19)=8),AugSun1+19,""),IF(AND(YEAR(AugSun1+26)=CalendarYear,MONTH(AugSun1+26)=8),AugSun1+26,""))</f>
        <v>42971</v>
      </c>
      <c r="G11" s="20">
        <f>IF(DAY(AugSun1)=1,IF(AND(YEAR(AugSun1+20)=CalendarYear,MONTH(AugSun1+20)=8),AugSun1+20,""),IF(AND(YEAR(AugSun1+27)=CalendarYear,MONTH(AugSun1+27)=8),AugSun1+27,""))</f>
        <v>42972</v>
      </c>
      <c r="H11" s="20">
        <f>IF(DAY(AugSun1)=1,IF(AND(YEAR(AugSun1+21)=CalendarYear,MONTH(AugSun1+21)=8),AugSun1+21,""),IF(AND(YEAR(AugSun1+28)=CalendarYear,MONTH(AugSun1+28)=8),AugSun1+28,""))</f>
        <v>42973</v>
      </c>
      <c r="I11" s="12"/>
    </row>
    <row r="12" spans="1:18" ht="64.5" customHeight="1" x14ac:dyDescent="0.2">
      <c r="A12" s="6"/>
      <c r="B12" s="17"/>
      <c r="C12" s="17"/>
      <c r="D12" s="17"/>
      <c r="E12" s="17"/>
      <c r="F12" s="17"/>
      <c r="G12" s="18"/>
      <c r="H12" s="18"/>
      <c r="I12" s="12"/>
    </row>
    <row r="13" spans="1:18" ht="15" customHeight="1" x14ac:dyDescent="0.2">
      <c r="A13" s="6"/>
      <c r="B13" s="19">
        <f>IF(DAY(AugSun1)=1,IF(AND(YEAR(AugSun1+22)=CalendarYear,MONTH(AugSun1+22)=8),AugSun1+22,""),IF(AND(YEAR(AugSun1+29)=CalendarYear,MONTH(AugSun1+29)=8),AugSun1+29,""))</f>
        <v>42974</v>
      </c>
      <c r="C13" s="19">
        <f>IF(DAY(AugSun1)=1,IF(AND(YEAR(AugSun1+23)=CalendarYear,MONTH(AugSun1+23)=8),AugSun1+23,""),IF(AND(YEAR(AugSun1+30)=CalendarYear,MONTH(AugSun1+30)=8),AugSun1+30,""))</f>
        <v>42975</v>
      </c>
      <c r="D13" s="19">
        <f>IF(DAY(AugSun1)=1,IF(AND(YEAR(AugSun1+24)=CalendarYear,MONTH(AugSun1+24)=8),AugSun1+24,""),IF(AND(YEAR(AugSun1+31)=CalendarYear,MONTH(AugSun1+31)=8),AugSun1+31,""))</f>
        <v>42976</v>
      </c>
      <c r="E13" s="19">
        <f>IF(DAY(AugSun1)=1,IF(AND(YEAR(AugSun1+25)=CalendarYear,MONTH(AugSun1+25)=8),AugSun1+25,""),IF(AND(YEAR(AugSun1+32)=CalendarYear,MONTH(AugSun1+32)=8),AugSun1+32,""))</f>
        <v>42977</v>
      </c>
      <c r="F13" s="19">
        <f>IF(DAY(AugSun1)=1,IF(AND(YEAR(AugSun1+26)=CalendarYear,MONTH(AugSun1+26)=8),AugSun1+26,""),IF(AND(YEAR(AugSun1+33)=CalendarYear,MONTH(AugSun1+33)=8),AugSun1+33,""))</f>
        <v>42978</v>
      </c>
      <c r="G13" s="19" t="str">
        <f>IF(DAY(AugSun1)=1,IF(AND(YEAR(AugSun1+27)=CalendarYear,MONTH(AugSun1+27)=8),AugSun1+27,""),IF(AND(YEAR(AugSun1+34)=CalendarYear,MONTH(AugSun1+34)=8),AugSun1+34,""))</f>
        <v/>
      </c>
      <c r="H13" s="19" t="str">
        <f>IF(DAY(AugSun1)=1,IF(AND(YEAR(AugSun1+28)=CalendarYear,MONTH(AugSun1+28)=8),AugSun1+28,""),IF(AND(YEAR(AugSun1+35)=CalendarYear,MONTH(AugSun1+35)=8),AugSun1+35,""))</f>
        <v/>
      </c>
      <c r="I13" s="12"/>
    </row>
    <row r="14" spans="1:18" ht="64.5" customHeight="1" x14ac:dyDescent="0.2">
      <c r="A14" s="6"/>
      <c r="B14" s="14"/>
      <c r="C14" s="14"/>
      <c r="D14" s="14"/>
      <c r="E14" s="14"/>
      <c r="F14" s="14"/>
      <c r="G14" s="15"/>
      <c r="H14" s="15"/>
      <c r="I14" s="12"/>
    </row>
    <row r="15" spans="1:18" ht="15" customHeight="1" x14ac:dyDescent="0.2">
      <c r="A15" s="6"/>
      <c r="B15" s="20" t="str">
        <f>IF(DAY(AugSun1)=1,IF(AND(YEAR(AugSun1+29)=CalendarYear,MONTH(AugSun1+29)=8),AugSun1+29,""),IF(AND(YEAR(AugSun1+36)=CalendarYear,MONTH(AugSun1+36)=8),AugSun1+36,""))</f>
        <v/>
      </c>
      <c r="C15" s="21" t="str">
        <f>IF(DAY(AugSun1)=1,IF(AND(YEAR(AugSun1+30)=CalendarYear,MONTH(AugSun1+30)=8),AugSun1+30,""),IF(AND(YEAR(AugSun1+37)=CalendarYear,MONTH(AugSun1+37)=8),AugSun1+37,""))</f>
        <v/>
      </c>
      <c r="D15" s="30" t="s">
        <v>8</v>
      </c>
      <c r="E15" s="31"/>
      <c r="F15" s="31"/>
      <c r="G15" s="31"/>
      <c r="H15" s="32"/>
      <c r="I15" s="12"/>
    </row>
    <row r="16" spans="1:18" ht="64.5" customHeight="1" x14ac:dyDescent="0.2">
      <c r="A16" s="6"/>
      <c r="B16" s="17"/>
      <c r="C16" s="17"/>
      <c r="D16" s="27"/>
      <c r="E16" s="28"/>
      <c r="F16" s="28"/>
      <c r="G16" s="28"/>
      <c r="H16" s="29"/>
      <c r="I16" s="12"/>
    </row>
    <row r="17" spans="3:5" ht="17.25" customHeight="1" x14ac:dyDescent="0.2"/>
    <row r="19" spans="3:5" ht="21" customHeight="1" x14ac:dyDescent="0.2">
      <c r="C19" s="22"/>
      <c r="D19" s="23"/>
      <c r="E19" s="24"/>
    </row>
    <row r="20" spans="3:5" ht="19.5" customHeight="1" x14ac:dyDescent="0.2"/>
  </sheetData>
  <mergeCells count="3">
    <mergeCell ref="B3:F3"/>
    <mergeCell ref="D15:H15"/>
    <mergeCell ref="D16:H16"/>
  </mergeCells>
  <printOptions horizontalCentered="1" verticalCentered="1"/>
  <pageMargins left="0.2" right="0.2" top="0.25" bottom="0.25" header="0" footer="0"/>
  <pageSetup scale="93" orientation="landscape" r:id="rId1"/>
  <headerFooter scaleWithDoc="0"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theme="0" tint="-0.14999847407452621"/>
    <pageSetUpPr fitToPage="1"/>
  </sheetPr>
  <dimension ref="A1:R20"/>
  <sheetViews>
    <sheetView showGridLines="0" rightToLeft="1" zoomScaleNormal="100" workbookViewId="0">
      <selection activeCell="L8" sqref="L8"/>
    </sheetView>
  </sheetViews>
  <sheetFormatPr defaultColWidth="6.6640625" defaultRowHeight="14.25" x14ac:dyDescent="0.2"/>
  <cols>
    <col min="1" max="1" width="3.109375" style="1" customWidth="1"/>
    <col min="2" max="9" width="13.77734375" style="1" customWidth="1"/>
    <col min="10" max="10" width="12.6640625" style="1" customWidth="1"/>
    <col min="11" max="11" width="2.109375" style="1" customWidth="1"/>
    <col min="12" max="12" width="11.77734375" style="1" customWidth="1"/>
    <col min="13" max="13" width="11.33203125" style="1" customWidth="1"/>
    <col min="14" max="16384" width="6.6640625" style="1"/>
  </cols>
  <sheetData>
    <row r="1" spans="1:18" ht="14.25" customHeight="1" x14ac:dyDescent="0.2">
      <c r="A1" s="6"/>
    </row>
    <row r="2" spans="1:18" ht="30" customHeight="1" x14ac:dyDescent="0.2">
      <c r="A2" s="6"/>
      <c r="B2" s="4"/>
      <c r="C2" s="4"/>
      <c r="D2" s="4"/>
      <c r="E2" s="4"/>
      <c r="F2" s="4"/>
      <c r="G2" s="4"/>
      <c r="H2" s="4"/>
      <c r="I2" s="4"/>
      <c r="J2" s="4"/>
    </row>
    <row r="3" spans="1:18" ht="62.25" customHeight="1" x14ac:dyDescent="0.2">
      <c r="A3" s="6"/>
      <c r="B3" s="33" t="str">
        <f>UPPER(TEXT(DATE(CalendarYear,9,1),"mmmm yyyy"))</f>
        <v>ספטמבר 2017</v>
      </c>
      <c r="C3" s="33"/>
      <c r="D3" s="33"/>
      <c r="E3" s="33"/>
      <c r="F3" s="33"/>
    </row>
    <row r="4" spans="1:18" s="6" customFormat="1" ht="26.25" customHeight="1" x14ac:dyDescent="0.2">
      <c r="B4" s="7" t="s">
        <v>6</v>
      </c>
      <c r="C4" s="8" t="s">
        <v>0</v>
      </c>
      <c r="D4" s="8" t="s">
        <v>1</v>
      </c>
      <c r="E4" s="8" t="s">
        <v>2</v>
      </c>
      <c r="F4" s="8" t="s">
        <v>3</v>
      </c>
      <c r="G4" s="8" t="s">
        <v>4</v>
      </c>
      <c r="H4" s="9" t="s">
        <v>5</v>
      </c>
      <c r="I4" s="1"/>
      <c r="J4" s="1"/>
      <c r="L4" s="1"/>
      <c r="M4" s="10"/>
      <c r="Q4" s="1"/>
      <c r="R4" s="1"/>
    </row>
    <row r="5" spans="1:18" s="6" customFormat="1" ht="15" customHeight="1" x14ac:dyDescent="0.2">
      <c r="B5" s="11" t="str">
        <f>IF(DAY(SepSun1)=1,"",IF(AND(YEAR(SepSun1+1)=CalendarYear,MONTH(SepSun1+1)=9),SepSun1+1,""))</f>
        <v/>
      </c>
      <c r="C5" s="11" t="str">
        <f>IF(DAY(SepSun1)=1,"",IF(AND(YEAR(SepSun1+2)=CalendarYear,MONTH(SepSun1+2)=9),SepSun1+2,""))</f>
        <v/>
      </c>
      <c r="D5" s="11" t="str">
        <f>IF(DAY(SepSun1)=1,"",IF(AND(YEAR(SepSun1+3)=CalendarYear,MONTH(SepSun1+3)=9),SepSun1+3,""))</f>
        <v/>
      </c>
      <c r="E5" s="11" t="str">
        <f>IF(DAY(SepSun1)=1,"",IF(AND(YEAR(SepSun1+4)=CalendarYear,MONTH(SepSun1+4)=9),SepSun1+4,""))</f>
        <v/>
      </c>
      <c r="F5" s="11" t="str">
        <f>IF(DAY(SepSun1)=1,"",IF(AND(YEAR(SepSun1+5)=CalendarYear,MONTH(SepSun1+5)=9),SepSun1+5,""))</f>
        <v/>
      </c>
      <c r="G5" s="11">
        <f>IF(DAY(SepSun1)=1,"",IF(AND(YEAR(SepSun1+6)=CalendarYear,MONTH(SepSun1+6)=9),SepSun1+6,""))</f>
        <v>42979</v>
      </c>
      <c r="H5" s="11">
        <f>IF(DAY(SepSun1)=1,IF(AND(YEAR(SepSun1)=CalendarYear,MONTH(SepSun1)=9),SepSun1,""),IF(AND(YEAR(SepSun1+7)=CalendarYear,MONTH(SepSun1+7)=9),SepSun1+7,""))</f>
        <v>42980</v>
      </c>
      <c r="I5" s="12"/>
      <c r="K5" s="1"/>
      <c r="L5" s="1"/>
      <c r="M5" s="1"/>
      <c r="Q5" s="13"/>
      <c r="R5" s="1"/>
    </row>
    <row r="6" spans="1:18" s="13" customFormat="1" ht="64.5" customHeight="1" x14ac:dyDescent="0.2">
      <c r="A6" s="6"/>
      <c r="B6" s="14"/>
      <c r="C6" s="14"/>
      <c r="D6" s="14"/>
      <c r="E6" s="14"/>
      <c r="F6" s="14"/>
      <c r="G6" s="15"/>
      <c r="H6" s="15"/>
      <c r="I6" s="12"/>
    </row>
    <row r="7" spans="1:18" ht="15" customHeight="1" x14ac:dyDescent="0.2">
      <c r="A7" s="6"/>
      <c r="B7" s="16">
        <f>IF(DAY(SepSun1)=1,IF(AND(YEAR(SepSun1+1)=CalendarYear,MONTH(SepSun1+1)=9),SepSun1+1,""),IF(AND(YEAR(SepSun1+8)=CalendarYear,MONTH(SepSun1+8)=9),SepSun1+8,""))</f>
        <v>42981</v>
      </c>
      <c r="C7" s="16">
        <f>IF(DAY(SepSun1)=1,IF(AND(YEAR(SepSun1+2)=CalendarYear,MONTH(SepSun1+2)=9),SepSun1+2,""),IF(AND(YEAR(SepSun1+9)=CalendarYear,MONTH(SepSun1+9)=9),SepSun1+9,""))</f>
        <v>42982</v>
      </c>
      <c r="D7" s="16">
        <f>IF(DAY(SepSun1)=1,IF(AND(YEAR(SepSun1+3)=CalendarYear,MONTH(SepSun1+3)=9),SepSun1+3,""),IF(AND(YEAR(SepSun1+10)=CalendarYear,MONTH(SepSun1+10)=9),SepSun1+10,""))</f>
        <v>42983</v>
      </c>
      <c r="E7" s="16">
        <f>IF(DAY(SepSun1)=1,IF(AND(YEAR(SepSun1+4)=CalendarYear,MONTH(SepSun1+4)=9),SepSun1+4,""),IF(AND(YEAR(SepSun1+11)=CalendarYear,MONTH(SepSun1+11)=9),SepSun1+11,""))</f>
        <v>42984</v>
      </c>
      <c r="F7" s="16">
        <f>IF(DAY(SepSun1)=1,IF(AND(YEAR(SepSun1+5)=CalendarYear,MONTH(SepSun1+5)=9),SepSun1+5,""),IF(AND(YEAR(SepSun1+12)=CalendarYear,MONTH(SepSun1+12)=9),SepSun1+12,""))</f>
        <v>42985</v>
      </c>
      <c r="G7" s="16">
        <f>IF(DAY(SepSun1)=1,IF(AND(YEAR(SepSun1+6)=CalendarYear,MONTH(SepSun1+6)=9),SepSun1+6,""),IF(AND(YEAR(SepSun1+13)=CalendarYear,MONTH(SepSun1+13)=9),SepSun1+13,""))</f>
        <v>42986</v>
      </c>
      <c r="H7" s="16">
        <f>IF(DAY(SepSun1)=1,IF(AND(YEAR(SepSun1+7)=CalendarYear,MONTH(SepSun1+7)=9),SepSun1+7,""),IF(AND(YEAR(SepSun1+14)=CalendarYear,MONTH(SepSun1+14)=9),SepSun1+14,""))</f>
        <v>42987</v>
      </c>
      <c r="I7" s="12"/>
    </row>
    <row r="8" spans="1:18" ht="64.5" customHeight="1" x14ac:dyDescent="0.2">
      <c r="A8" s="6"/>
      <c r="B8" s="17"/>
      <c r="C8" s="17"/>
      <c r="D8" s="17"/>
      <c r="E8" s="17"/>
      <c r="F8" s="17"/>
      <c r="G8" s="18"/>
      <c r="H8" s="18"/>
      <c r="I8" s="12"/>
    </row>
    <row r="9" spans="1:18" ht="15" customHeight="1" x14ac:dyDescent="0.2">
      <c r="A9" s="6"/>
      <c r="B9" s="19">
        <f>IF(DAY(SepSun1)=1,IF(AND(YEAR(SepSun1+8)=CalendarYear,MONTH(SepSun1+8)=9),SepSun1+8,""),IF(AND(YEAR(SepSun1+15)=CalendarYear,MONTH(SepSun1+15)=9),SepSun1+15,""))</f>
        <v>42988</v>
      </c>
      <c r="C9" s="19">
        <f>IF(DAY(SepSun1)=1,IF(AND(YEAR(SepSun1+9)=CalendarYear,MONTH(SepSun1+9)=9),SepSun1+9,""),IF(AND(YEAR(SepSun1+16)=CalendarYear,MONTH(SepSun1+16)=9),SepSun1+16,""))</f>
        <v>42989</v>
      </c>
      <c r="D9" s="19">
        <f>IF(DAY(SepSun1)=1,IF(AND(YEAR(SepSun1+10)=CalendarYear,MONTH(SepSun1+10)=9),SepSun1+10,""),IF(AND(YEAR(SepSun1+17)=CalendarYear,MONTH(SepSun1+17)=9),SepSun1+17,""))</f>
        <v>42990</v>
      </c>
      <c r="E9" s="19">
        <f>IF(DAY(SepSun1)=1,IF(AND(YEAR(SepSun1+11)=CalendarYear,MONTH(SepSun1+11)=9),SepSun1+11,""),IF(AND(YEAR(SepSun1+18)=CalendarYear,MONTH(SepSun1+18)=9),SepSun1+18,""))</f>
        <v>42991</v>
      </c>
      <c r="F9" s="19">
        <f>IF(DAY(SepSun1)=1,IF(AND(YEAR(SepSun1+12)=CalendarYear,MONTH(SepSun1+12)=9),SepSun1+12,""),IF(AND(YEAR(SepSun1+19)=CalendarYear,MONTH(SepSun1+19)=9),SepSun1+19,""))</f>
        <v>42992</v>
      </c>
      <c r="G9" s="19">
        <f>IF(DAY(SepSun1)=1,IF(AND(YEAR(SepSun1+13)=CalendarYear,MONTH(SepSun1+13)=9),SepSun1+13,""),IF(AND(YEAR(SepSun1+20)=CalendarYear,MONTH(SepSun1+20)=9),SepSun1+20,""))</f>
        <v>42993</v>
      </c>
      <c r="H9" s="19">
        <f>IF(DAY(SepSun1)=1,IF(AND(YEAR(SepSun1+14)=CalendarYear,MONTH(SepSun1+14)=9),SepSun1+14,""),IF(AND(YEAR(SepSun1+21)=CalendarYear,MONTH(SepSun1+21)=9),SepSun1+21,""))</f>
        <v>42994</v>
      </c>
      <c r="I9" s="12"/>
    </row>
    <row r="10" spans="1:18" ht="64.5" customHeight="1" x14ac:dyDescent="0.2">
      <c r="A10" s="6"/>
      <c r="B10" s="14"/>
      <c r="C10" s="14"/>
      <c r="D10" s="14"/>
      <c r="E10" s="14"/>
      <c r="F10" s="14"/>
      <c r="G10" s="15"/>
      <c r="H10" s="15"/>
      <c r="I10" s="12"/>
    </row>
    <row r="11" spans="1:18" ht="15" customHeight="1" x14ac:dyDescent="0.2">
      <c r="A11" s="6"/>
      <c r="B11" s="20">
        <f>IF(DAY(SepSun1)=1,IF(AND(YEAR(SepSun1+15)=CalendarYear,MONTH(SepSun1+15)=9),SepSun1+15,""),IF(AND(YEAR(SepSun1+22)=CalendarYear,MONTH(SepSun1+22)=9),SepSun1+22,""))</f>
        <v>42995</v>
      </c>
      <c r="C11" s="20">
        <f>IF(DAY(SepSun1)=1,IF(AND(YEAR(SepSun1+16)=CalendarYear,MONTH(SepSun1+16)=9),SepSun1+16,""),IF(AND(YEAR(SepSun1+23)=CalendarYear,MONTH(SepSun1+23)=9),SepSun1+23,""))</f>
        <v>42996</v>
      </c>
      <c r="D11" s="20">
        <f>IF(DAY(SepSun1)=1,IF(AND(YEAR(SepSun1+17)=CalendarYear,MONTH(SepSun1+17)=9),SepSun1+17,""),IF(AND(YEAR(SepSun1+24)=CalendarYear,MONTH(SepSun1+24)=9),SepSun1+24,""))</f>
        <v>42997</v>
      </c>
      <c r="E11" s="20">
        <f>IF(DAY(SepSun1)=1,IF(AND(YEAR(SepSun1+18)=CalendarYear,MONTH(SepSun1+18)=9),SepSun1+18,""),IF(AND(YEAR(SepSun1+25)=CalendarYear,MONTH(SepSun1+25)=9),SepSun1+25,""))</f>
        <v>42998</v>
      </c>
      <c r="F11" s="20">
        <f>IF(DAY(SepSun1)=1,IF(AND(YEAR(SepSun1+19)=CalendarYear,MONTH(SepSun1+19)=9),SepSun1+19,""),IF(AND(YEAR(SepSun1+26)=CalendarYear,MONTH(SepSun1+26)=9),SepSun1+26,""))</f>
        <v>42999</v>
      </c>
      <c r="G11" s="20">
        <f>IF(DAY(SepSun1)=1,IF(AND(YEAR(SepSun1+20)=CalendarYear,MONTH(SepSun1+20)=9),SepSun1+20,""),IF(AND(YEAR(SepSun1+27)=CalendarYear,MONTH(SepSun1+27)=9),SepSun1+27,""))</f>
        <v>43000</v>
      </c>
      <c r="H11" s="20">
        <f>IF(DAY(SepSun1)=1,IF(AND(YEAR(SepSun1+21)=CalendarYear,MONTH(SepSun1+21)=9),SepSun1+21,""),IF(AND(YEAR(SepSun1+28)=CalendarYear,MONTH(SepSun1+28)=9),SepSun1+28,""))</f>
        <v>43001</v>
      </c>
      <c r="I11" s="12"/>
    </row>
    <row r="12" spans="1:18" ht="64.5" customHeight="1" x14ac:dyDescent="0.2">
      <c r="A12" s="6"/>
      <c r="B12" s="17"/>
      <c r="C12" s="17"/>
      <c r="D12" s="17"/>
      <c r="E12" s="17"/>
      <c r="F12" s="17"/>
      <c r="G12" s="18"/>
      <c r="H12" s="18"/>
      <c r="I12" s="12"/>
    </row>
    <row r="13" spans="1:18" ht="15" customHeight="1" x14ac:dyDescent="0.2">
      <c r="A13" s="6"/>
      <c r="B13" s="19">
        <f>IF(DAY(SepSun1)=1,IF(AND(YEAR(SepSun1+22)=CalendarYear,MONTH(SepSun1+22)=9),SepSun1+22,""),IF(AND(YEAR(SepSun1+29)=CalendarYear,MONTH(SepSun1+29)=9),SepSun1+29,""))</f>
        <v>43002</v>
      </c>
      <c r="C13" s="19">
        <f>IF(DAY(SepSun1)=1,IF(AND(YEAR(SepSun1+23)=CalendarYear,MONTH(SepSun1+23)=9),SepSun1+23,""),IF(AND(YEAR(SepSun1+30)=CalendarYear,MONTH(SepSun1+30)=9),SepSun1+30,""))</f>
        <v>43003</v>
      </c>
      <c r="D13" s="19">
        <f>IF(DAY(SepSun1)=1,IF(AND(YEAR(SepSun1+24)=CalendarYear,MONTH(SepSun1+24)=9),SepSun1+24,""),IF(AND(YEAR(SepSun1+31)=CalendarYear,MONTH(SepSun1+31)=9),SepSun1+31,""))</f>
        <v>43004</v>
      </c>
      <c r="E13" s="19">
        <f>IF(DAY(SepSun1)=1,IF(AND(YEAR(SepSun1+25)=CalendarYear,MONTH(SepSun1+25)=9),SepSun1+25,""),IF(AND(YEAR(SepSun1+32)=CalendarYear,MONTH(SepSun1+32)=9),SepSun1+32,""))</f>
        <v>43005</v>
      </c>
      <c r="F13" s="19">
        <f>IF(DAY(SepSun1)=1,IF(AND(YEAR(SepSun1+26)=CalendarYear,MONTH(SepSun1+26)=9),SepSun1+26,""),IF(AND(YEAR(SepSun1+33)=CalendarYear,MONTH(SepSun1+33)=9),SepSun1+33,""))</f>
        <v>43006</v>
      </c>
      <c r="G13" s="19">
        <f>IF(DAY(SepSun1)=1,IF(AND(YEAR(SepSun1+27)=CalendarYear,MONTH(SepSun1+27)=9),SepSun1+27,""),IF(AND(YEAR(SepSun1+34)=CalendarYear,MONTH(SepSun1+34)=9),SepSun1+34,""))</f>
        <v>43007</v>
      </c>
      <c r="H13" s="19">
        <f>IF(DAY(SepSun1)=1,IF(AND(YEAR(SepSun1+28)=CalendarYear,MONTH(SepSun1+28)=9),SepSun1+28,""),IF(AND(YEAR(SepSun1+35)=CalendarYear,MONTH(SepSun1+35)=9),SepSun1+35,""))</f>
        <v>43008</v>
      </c>
      <c r="I13" s="12"/>
    </row>
    <row r="14" spans="1:18" ht="64.5" customHeight="1" x14ac:dyDescent="0.2">
      <c r="A14" s="6"/>
      <c r="B14" s="14"/>
      <c r="C14" s="14"/>
      <c r="D14" s="14"/>
      <c r="E14" s="14"/>
      <c r="F14" s="14"/>
      <c r="G14" s="15"/>
      <c r="H14" s="15"/>
      <c r="I14" s="12"/>
    </row>
    <row r="15" spans="1:18" ht="15" customHeight="1" x14ac:dyDescent="0.2">
      <c r="A15" s="6"/>
      <c r="B15" s="20" t="str">
        <f>IF(DAY(SepSun1)=1,IF(AND(YEAR(SepSun1+29)=CalendarYear,MONTH(SepSun1+29)=9),SepSun1+29,""),IF(AND(YEAR(SepSun1+36)=CalendarYear,MONTH(SepSun1+36)=9),SepSun1+36,""))</f>
        <v/>
      </c>
      <c r="C15" s="21" t="str">
        <f>IF(DAY(SepSun1)=1,IF(AND(YEAR(SepSun1+30)=CalendarYear,MONTH(SepSun1+30)=9),SepSun1+30,""),IF(AND(YEAR(SepSun1+37)=CalendarYear,MONTH(SepSun1+37)=9),SepSun1+37,""))</f>
        <v/>
      </c>
      <c r="D15" s="30" t="s">
        <v>8</v>
      </c>
      <c r="E15" s="31"/>
      <c r="F15" s="31"/>
      <c r="G15" s="31"/>
      <c r="H15" s="32"/>
      <c r="I15" s="12"/>
    </row>
    <row r="16" spans="1:18" ht="64.5" customHeight="1" x14ac:dyDescent="0.2">
      <c r="A16" s="6"/>
      <c r="B16" s="17"/>
      <c r="C16" s="17"/>
      <c r="D16" s="27"/>
      <c r="E16" s="28"/>
      <c r="F16" s="28"/>
      <c r="G16" s="28"/>
      <c r="H16" s="29"/>
      <c r="I16" s="12"/>
    </row>
    <row r="17" spans="3:5" ht="17.25" customHeight="1" x14ac:dyDescent="0.2"/>
    <row r="19" spans="3:5" ht="21" customHeight="1" x14ac:dyDescent="0.2">
      <c r="C19" s="22"/>
      <c r="D19" s="23"/>
      <c r="E19" s="24"/>
    </row>
    <row r="20" spans="3:5" ht="19.5" customHeight="1" x14ac:dyDescent="0.2"/>
  </sheetData>
  <mergeCells count="3">
    <mergeCell ref="B3:F3"/>
    <mergeCell ref="D15:H15"/>
    <mergeCell ref="D16:H16"/>
  </mergeCells>
  <printOptions horizontalCentered="1" verticalCentered="1"/>
  <pageMargins left="0.2" right="0.2" top="0.25" bottom="0.25" header="0" footer="0"/>
  <pageSetup scale="93" orientation="landscape" r:id="rId1"/>
  <headerFooter scaleWithDoc="0"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B0BE4E2F-F9E2-47EA-9749-00C2632BC6C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12</vt:i4>
      </vt:variant>
      <vt:variant>
        <vt:lpstr>טווחים בעלי שם</vt:lpstr>
      </vt:variant>
      <vt:variant>
        <vt:i4>13</vt:i4>
      </vt:variant>
    </vt:vector>
  </HeadingPairs>
  <TitlesOfParts>
    <vt:vector size="25" baseType="lpstr">
      <vt:lpstr>ינואר</vt:lpstr>
      <vt:lpstr>פברואר</vt:lpstr>
      <vt:lpstr>מרץ</vt:lpstr>
      <vt:lpstr>אפריל</vt:lpstr>
      <vt:lpstr>מאי</vt:lpstr>
      <vt:lpstr>יוני</vt:lpstr>
      <vt:lpstr>יולי</vt:lpstr>
      <vt:lpstr>אוגוסט</vt:lpstr>
      <vt:lpstr>ספטמבר</vt:lpstr>
      <vt:lpstr>אוקטובר</vt:lpstr>
      <vt:lpstr>נובמבר</vt:lpstr>
      <vt:lpstr>דצמבר</vt:lpstr>
      <vt:lpstr>CalendarYear</vt:lpstr>
      <vt:lpstr>אוגוסט!אזור_הדפסה</vt:lpstr>
      <vt:lpstr>אוקטובר!אזור_הדפסה</vt:lpstr>
      <vt:lpstr>אפריל!אזור_הדפסה</vt:lpstr>
      <vt:lpstr>דצמבר!אזור_הדפסה</vt:lpstr>
      <vt:lpstr>יולי!אזור_הדפסה</vt:lpstr>
      <vt:lpstr>יוני!אזור_הדפסה</vt:lpstr>
      <vt:lpstr>ינואר!אזור_הדפסה</vt:lpstr>
      <vt:lpstr>מאי!אזור_הדפסה</vt:lpstr>
      <vt:lpstr>מרץ!אזור_הדפסה</vt:lpstr>
      <vt:lpstr>נובמבר!אזור_הדפסה</vt:lpstr>
      <vt:lpstr>ספטמבר!אזור_הדפסה</vt:lpstr>
      <vt:lpstr>פברואר!אזור_הדפסה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Naama Idan</dc:creator>
  <cp:keywords/>
  <cp:lastModifiedBy>Naama Idan</cp:lastModifiedBy>
  <dcterms:created xsi:type="dcterms:W3CDTF">2016-12-18T10:01:15Z</dcterms:created>
  <dcterms:modified xsi:type="dcterms:W3CDTF">2017-02-15T00:06:19Z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TC034580769991</vt:lpwstr>
  </property>
</Properties>
</file>